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1715" firstSheet="5" activeTab="12"/>
  </bookViews>
  <sheets>
    <sheet name="封面" sheetId="1" r:id="rId1"/>
    <sheet name="政府预算 (2)" sheetId="25" r:id="rId2"/>
    <sheet name="2022年咸宁高新区预算执行情况表" sheetId="23" r:id="rId3"/>
    <sheet name="政府预算" sheetId="21" r:id="rId4"/>
    <sheet name="2023年咸宁高新区收入预算表" sheetId="22" r:id="rId5"/>
    <sheet name="2023年咸宁高新区支出预算表" sheetId="20" r:id="rId6"/>
    <sheet name="部门预算 " sheetId="5" r:id="rId7"/>
    <sheet name="人员类支出明细" sheetId="6" r:id="rId8"/>
    <sheet name="运转类支出明细 " sheetId="13" r:id="rId9"/>
    <sheet name="特定目标类支出明细 (2)" sheetId="12" r:id="rId10"/>
    <sheet name="基金封面" sheetId="9" r:id="rId11"/>
    <sheet name="基金收入预算 " sheetId="10" r:id="rId12"/>
    <sheet name="基金支出预算  " sheetId="11" r:id="rId13"/>
    <sheet name="政府采购" sheetId="15" r:id="rId14"/>
    <sheet name="政府采购明细表" sheetId="17" r:id="rId15"/>
    <sheet name="国有资本经营收入预算表" sheetId="24" r:id="rId16"/>
    <sheet name="国有资本经营支出预算表" sheetId="26" r:id="rId17"/>
    <sheet name="社会保险基金收入预算表" sheetId="27" r:id="rId18"/>
    <sheet name="社会保险基金支出预算表" sheetId="28" r:id="rId19"/>
  </sheets>
  <definedNames>
    <definedName name="_xlnm._FilterDatabase" localSheetId="9" hidden="1">'特定目标类支出明细 (2)'!$A$5:$H$180</definedName>
    <definedName name="_xlnm._FilterDatabase" localSheetId="8" hidden="1">'运转类支出明细 '!$A$8:$AG$8</definedName>
    <definedName name="_xlnm.Criteria" localSheetId="9">'特定目标类支出明细 (2)'!#REF!</definedName>
    <definedName name="_xlnm.Print_Area" localSheetId="6" hidden="1">#REF!</definedName>
    <definedName name="_xlnm.Print_Area" localSheetId="10" hidden="1">#REF!</definedName>
    <definedName name="_xlnm.Print_Area" localSheetId="11" hidden="1">#REF!</definedName>
    <definedName name="_xlnm.Print_Area" localSheetId="12" hidden="1">#REF!</definedName>
    <definedName name="_xlnm.Print_Area" localSheetId="9" hidden="1">#REF!</definedName>
    <definedName name="_xlnm.Print_Area" localSheetId="8" hidden="1">#REF!</definedName>
    <definedName name="_xlnm.Print_Area" localSheetId="14" hidden="1">#REF!</definedName>
    <definedName name="_xlnm.Print_Area" hidden="1">#REF!</definedName>
    <definedName name="_xlnm.Print_Titles" localSheetId="9">'特定目标类支出明细 (2)'!$1:4</definedName>
    <definedName name="_xlnm.Print_Titles" localSheetId="14" hidden="1">政府采购明细表!$1:$5</definedName>
    <definedName name="_xlnm.Print_Titles" hidden="1">#N/A</definedName>
    <definedName name="_xlnm.Print_Area" localSheetId="5" hidden="1">#REF!</definedName>
    <definedName name="_xlnm.Print_Titles" localSheetId="5" hidden="1">'2023年咸宁高新区支出预算表'!$1:3</definedName>
    <definedName name="_xlnm.Print_Area" localSheetId="3" hidden="1">#REF!</definedName>
    <definedName name="_xlnm.Print_Area" localSheetId="4" hidden="1">#REF!</definedName>
    <definedName name="_xlnm.Print_Titles" localSheetId="4" hidden="1">'2023年咸宁高新区收入预算表'!$1:3</definedName>
    <definedName name="_xlnm.Print_Area" localSheetId="2" hidden="1">#REF!</definedName>
    <definedName name="_xlnm.Print_Titles" localSheetId="2" hidden="1">'2022年咸宁高新区预算执行情况表'!$1:$3</definedName>
    <definedName name="_xlnm.Print_Area" localSheetId="1"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<sst xmlns="http://schemas.openxmlformats.org/spreadsheetml/2006/main" count="969" uniqueCount="673">
  <si>
    <r>
      <rPr>
        <sz val="36"/>
        <color rgb="FF000000"/>
        <rFont val="方正小标宋简体"/>
        <charset val="134"/>
      </rPr>
      <t>咸宁高新技术产业开发区
2022年预算执行情况和2023年财政预算</t>
    </r>
    <r>
      <rPr>
        <sz val="28"/>
        <color rgb="FF000000"/>
        <rFont val="方正小标宋简体"/>
        <charset val="134"/>
      </rPr>
      <t xml:space="preserve">
</t>
    </r>
    <r>
      <rPr>
        <sz val="24"/>
        <color rgb="FF000000"/>
        <rFont val="楷体"/>
        <charset val="134"/>
      </rPr>
      <t>（草案）</t>
    </r>
    <r>
      <rPr>
        <sz val="28"/>
        <color rgb="FF000000"/>
        <rFont val="方正小标宋简体"/>
        <charset val="134"/>
      </rPr>
      <t xml:space="preserve">
</t>
    </r>
    <r>
      <rPr>
        <sz val="16"/>
        <color rgb="FF000000"/>
        <rFont val="楷体_GB2312"/>
        <charset val="134"/>
      </rPr>
      <t>编制单位：咸宁高新区财政局
编制日期：二</t>
    </r>
    <r>
      <rPr>
        <sz val="16"/>
        <color rgb="FF000000"/>
        <rFont val="宋体"/>
        <charset val="134"/>
      </rPr>
      <t>〇</t>
    </r>
    <r>
      <rPr>
        <sz val="16"/>
        <color rgb="FF000000"/>
        <rFont val="楷体_GB2312"/>
        <charset val="134"/>
      </rPr>
      <t>二三年</t>
    </r>
  </si>
  <si>
    <t>1.2022年财政收支情况</t>
  </si>
  <si>
    <t>2022年咸宁高新区预算执行情况表</t>
  </si>
  <si>
    <t>项            目</t>
  </si>
  <si>
    <t>2021年决算数</t>
  </si>
  <si>
    <t>2022年完成数</t>
  </si>
  <si>
    <t>比上年+、-       
金额</t>
  </si>
  <si>
    <t>比上年+、-%</t>
  </si>
  <si>
    <t>收  入  合  计</t>
  </si>
  <si>
    <t>一、公共预算总收入</t>
  </si>
  <si>
    <t xml:space="preserve"> （一）本级征收—中央预算收入</t>
  </si>
  <si>
    <t xml:space="preserve"> （二）本级征收—一般公共预算收入</t>
  </si>
  <si>
    <t xml:space="preserve">  1.税收收入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</si>
  <si>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</si>
  <si>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</si>
  <si>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</si>
  <si>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</si>
  <si>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</si>
  <si>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</si>
  <si>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</si>
  <si>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</si>
  <si>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 </t>
  </si>
  <si>
    <t xml:space="preserve">    车船税</t>
  </si>
  <si>
    <t xml:space="preserve">    耕地占用税 </t>
  </si>
  <si>
    <t xml:space="preserve">    契税</t>
  </si>
  <si>
    <t xml:space="preserve">    环境保护税</t>
  </si>
  <si>
    <t xml:space="preserve">    其他税收收入</t>
  </si>
  <si>
    <t xml:space="preserve">  2.非税收入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</si>
  <si>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</si>
  <si>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</si>
  <si>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</si>
  <si>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</si>
  <si>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</si>
  <si>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</si>
  <si>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公租房租金收入</t>
  </si>
  <si>
    <t xml:space="preserve">    其他收入</t>
  </si>
  <si>
    <t xml:space="preserve"> 三、上级补助收入</t>
  </si>
  <si>
    <t xml:space="preserve">   上级转移支付</t>
  </si>
  <si>
    <t xml:space="preserve">   市级体制结算补助</t>
  </si>
  <si>
    <t xml:space="preserve"> （四）上年结余结转资金</t>
  </si>
  <si>
    <t>二、政府性基金收入</t>
  </si>
  <si>
    <t xml:space="preserve"> （一）本级收入</t>
  </si>
  <si>
    <t xml:space="preserve">  (二）上级专项债收入</t>
  </si>
  <si>
    <t>（三）上级补助基金</t>
  </si>
  <si>
    <t xml:space="preserve"> （四）上年结余结转</t>
  </si>
  <si>
    <t>支  出  合  计</t>
  </si>
  <si>
    <t>一、公共预算支出</t>
  </si>
  <si>
    <t xml:space="preserve">    一般公共服务</t>
  </si>
  <si>
    <t xml:space="preserve">    公共安全</t>
  </si>
  <si>
    <t xml:space="preserve">    教育</t>
  </si>
  <si>
    <t xml:space="preserve">    科学技术</t>
  </si>
  <si>
    <t xml:space="preserve">    文化旅游体育与传媒支出</t>
  </si>
  <si>
    <t xml:space="preserve">    社会保障和就业</t>
  </si>
  <si>
    <t xml:space="preserve">    卫生健康</t>
  </si>
  <si>
    <t xml:space="preserve">    环境保护</t>
  </si>
  <si>
    <t xml:space="preserve">    城乡社区事务</t>
  </si>
  <si>
    <t xml:space="preserve">    农林水事务</t>
  </si>
  <si>
    <t xml:space="preserve">    资源勘探电力信息等事务</t>
  </si>
  <si>
    <t xml:space="preserve">    商业服务业等事务</t>
  </si>
  <si>
    <t xml:space="preserve">    金融支出</t>
  </si>
  <si>
    <t xml:space="preserve">  自然资源海洋气象等支出</t>
  </si>
  <si>
    <t xml:space="preserve">    住房保障支出</t>
  </si>
  <si>
    <t xml:space="preserve">  粮油物资储备支出</t>
  </si>
  <si>
    <t xml:space="preserve">    灾害防治及应急管理</t>
  </si>
  <si>
    <t xml:space="preserve">    其他支出</t>
  </si>
  <si>
    <t xml:space="preserve">    预备费</t>
  </si>
  <si>
    <t>二、上解上级支出</t>
  </si>
  <si>
    <t xml:space="preserve">    上划中央支出</t>
  </si>
  <si>
    <t xml:space="preserve">    上解省级支出</t>
  </si>
  <si>
    <t xml:space="preserve">    上解市级支出</t>
  </si>
  <si>
    <t>三、政府性基金支出</t>
  </si>
  <si>
    <t>四、结转下年支出</t>
  </si>
  <si>
    <t>年  终  结  余</t>
  </si>
  <si>
    <t>2.2022年一般公共预算</t>
  </si>
  <si>
    <t>2023年咸宁高新区收入预算表</t>
  </si>
  <si>
    <t>2022年完成数（快报）</t>
  </si>
  <si>
    <t>2023年预算数</t>
  </si>
  <si>
    <t>（一）本级征收—中央预算收入</t>
  </si>
  <si>
    <t>（二）本级征收—一般公共预算收入</t>
  </si>
  <si>
    <t>城市维护建设税</t>
  </si>
  <si>
    <t xml:space="preserve"> 四、上年结余结转资金金</t>
  </si>
  <si>
    <t>（三）上级专项债收入</t>
  </si>
  <si>
    <t>三、上年结余结转收入</t>
  </si>
  <si>
    <t>2023年咸宁高新区支出预算表</t>
  </si>
  <si>
    <t>2022年快报完成数</t>
  </si>
  <si>
    <t>一、一般公共预算支出</t>
  </si>
  <si>
    <t xml:space="preserve">     节能环保支出</t>
  </si>
  <si>
    <t xml:space="preserve">  城乡社区支出</t>
  </si>
  <si>
    <t xml:space="preserve">  农林水支出</t>
  </si>
  <si>
    <t xml:space="preserve">  资源勘探工业信息等支出</t>
  </si>
  <si>
    <t xml:space="preserve">  商业服务业等支出</t>
  </si>
  <si>
    <t xml:space="preserve">    征地和拆迁补偿支出</t>
  </si>
  <si>
    <t xml:space="preserve">    其他国有土地使用权出让收入安排的支出</t>
  </si>
  <si>
    <t xml:space="preserve">    土地开发支出</t>
  </si>
  <si>
    <t xml:space="preserve">    其他地方自行试点项目收益专项债券收入安排的支出</t>
  </si>
  <si>
    <t xml:space="preserve">    债务还本付息支出</t>
  </si>
  <si>
    <t>3.2023年部门预算表</t>
  </si>
  <si>
    <t>2023年咸宁高新区一般公共预算--人员类支出明细表</t>
  </si>
  <si>
    <t>单位：万元</t>
  </si>
  <si>
    <t>部门单位</t>
  </si>
  <si>
    <t>人事信息</t>
  </si>
  <si>
    <r>
      <rPr>
        <b/>
        <sz val="9"/>
        <rFont val="楷体_GB2312"/>
        <charset val="134"/>
      </rPr>
      <t>编
制
数
（人数）</t>
    </r>
  </si>
  <si>
    <r>
      <rPr>
        <b/>
        <sz val="9"/>
        <rFont val="楷体_GB2312"/>
        <charset val="134"/>
      </rPr>
      <t>合计</t>
    </r>
  </si>
  <si>
    <t>基本支出预算数</t>
  </si>
  <si>
    <t>在职</t>
  </si>
  <si>
    <t>退休</t>
  </si>
  <si>
    <t>代课
教师</t>
  </si>
  <si>
    <t>民师
退养</t>
  </si>
  <si>
    <t>遗属</t>
  </si>
  <si>
    <r>
      <rPr>
        <b/>
        <sz val="9"/>
        <rFont val="楷体_GB2312"/>
        <charset val="134"/>
      </rPr>
      <t>工资和福利支出</t>
    </r>
  </si>
  <si>
    <r>
      <rPr>
        <b/>
        <sz val="9"/>
        <rFont val="楷体_GB2312"/>
        <charset val="134"/>
      </rPr>
      <t>对个人和家庭的补助支出</t>
    </r>
  </si>
  <si>
    <r>
      <rPr>
        <b/>
        <sz val="9"/>
        <rFont val="楷体_GB2312"/>
        <charset val="134"/>
      </rPr>
      <t>工资福利支出</t>
    </r>
  </si>
  <si>
    <r>
      <rPr>
        <b/>
        <sz val="9"/>
        <rFont val="楷体_GB2312"/>
        <charset val="134"/>
      </rPr>
      <t>基本工资</t>
    </r>
  </si>
  <si>
    <r>
      <rPr>
        <b/>
        <sz val="9"/>
        <rFont val="楷体_GB2312"/>
        <charset val="134"/>
      </rPr>
      <t>津补贴</t>
    </r>
  </si>
  <si>
    <r>
      <rPr>
        <b/>
        <sz val="9"/>
        <rFont val="楷体_GB2312"/>
        <charset val="134"/>
      </rPr>
      <t>奖金</t>
    </r>
    <r>
      <rPr>
        <b/>
        <sz val="9"/>
        <rFont val="宋体"/>
        <charset val="134"/>
      </rPr>
      <t>(基础绩效）</t>
    </r>
  </si>
  <si>
    <r>
      <rPr>
        <b/>
        <sz val="9"/>
        <rFont val="楷体_GB2312"/>
        <charset val="134"/>
      </rPr>
      <t>社保费</t>
    </r>
  </si>
  <si>
    <t>职业年金</t>
  </si>
  <si>
    <r>
      <rPr>
        <b/>
        <sz val="9"/>
        <rFont val="楷体_GB2312"/>
        <charset val="134"/>
      </rPr>
      <t>特岗津贴</t>
    </r>
  </si>
  <si>
    <r>
      <rPr>
        <b/>
        <sz val="9"/>
        <rFont val="楷体_GB2312"/>
        <charset val="134"/>
      </rPr>
      <t>基本离退休费</t>
    </r>
  </si>
  <si>
    <r>
      <rPr>
        <b/>
        <sz val="9"/>
        <rFont val="楷体_GB2312"/>
        <charset val="134"/>
      </rPr>
      <t>退休人员津贴</t>
    </r>
  </si>
  <si>
    <r>
      <rPr>
        <b/>
        <sz val="9"/>
        <rFont val="楷体_GB2312"/>
        <charset val="134"/>
      </rPr>
      <t>遗属</t>
    </r>
  </si>
  <si>
    <r>
      <rPr>
        <b/>
        <sz val="9"/>
        <rFont val="楷体_GB2312"/>
        <charset val="134"/>
      </rPr>
      <t>医疗费</t>
    </r>
  </si>
  <si>
    <r>
      <rPr>
        <b/>
        <sz val="9"/>
        <rFont val="楷体_GB2312"/>
        <charset val="134"/>
      </rPr>
      <t>住房
公积金</t>
    </r>
  </si>
  <si>
    <t>改革性补贴</t>
  </si>
  <si>
    <t>乡镇补贴</t>
  </si>
  <si>
    <t>车改补贴</t>
  </si>
  <si>
    <t>其他补助支出</t>
  </si>
  <si>
    <t>合  计</t>
  </si>
  <si>
    <t>2156.48</t>
  </si>
  <si>
    <t>一、管委会机关</t>
  </si>
  <si>
    <t>85</t>
  </si>
  <si>
    <t>1553.32</t>
  </si>
  <si>
    <t>二、咸嘉临港</t>
  </si>
  <si>
    <t>14</t>
  </si>
  <si>
    <t>203.16</t>
  </si>
  <si>
    <t>三、高新区消防大队</t>
  </si>
  <si>
    <t>5</t>
  </si>
  <si>
    <t>400</t>
  </si>
  <si>
    <t>280</t>
  </si>
  <si>
    <t>120</t>
  </si>
  <si>
    <t>133</t>
  </si>
  <si>
    <t>57</t>
  </si>
  <si>
    <t>44</t>
  </si>
  <si>
    <t>46</t>
  </si>
  <si>
    <t>0</t>
  </si>
  <si>
    <t>8</t>
  </si>
  <si>
    <t>12</t>
  </si>
  <si>
    <t>48</t>
  </si>
  <si>
    <t>52</t>
  </si>
  <si>
    <t>包含：管委会机关行政编49人， 事业编36人（产业发展促进中心19人、 人才服务中心16 人、项目建设中心1人） ，三支一扶2人。 消防大队含外聘人员及专职消防员经费</t>
  </si>
  <si>
    <t>2023年咸宁高新区一般公共预算--运转类支出明细表</t>
  </si>
  <si>
    <t>运转类支出预算数</t>
  </si>
  <si>
    <t>日常办公费</t>
  </si>
  <si>
    <t>办公大楼运维费</t>
  </si>
  <si>
    <t>人员福利相关经费</t>
  </si>
  <si>
    <t>公车购置费</t>
  </si>
  <si>
    <t>公车运行维护费</t>
  </si>
  <si>
    <t>其他交通费</t>
  </si>
  <si>
    <t>信息系统运行维护费</t>
  </si>
  <si>
    <t>常规宣传费</t>
  </si>
  <si>
    <t>办公费</t>
  </si>
  <si>
    <t>印刷费</t>
  </si>
  <si>
    <t>会议费</t>
  </si>
  <si>
    <t>培训费</t>
  </si>
  <si>
    <t>办公设备购置</t>
  </si>
  <si>
    <t>因公出国费</t>
  </si>
  <si>
    <t>公务接待费</t>
  </si>
  <si>
    <t>水费</t>
  </si>
  <si>
    <t>电费</t>
  </si>
  <si>
    <t>物业服务费</t>
  </si>
  <si>
    <t>安保服务费</t>
  </si>
  <si>
    <t>绿植租赁费</t>
  </si>
  <si>
    <t>租赁费</t>
  </si>
  <si>
    <t>食堂运营管理费</t>
  </si>
  <si>
    <t>维护费</t>
  </si>
  <si>
    <t>工会经费</t>
  </si>
  <si>
    <t>福利费</t>
  </si>
  <si>
    <t>其他商品和服务支出（离退休人员公用经费）</t>
  </si>
  <si>
    <t>高新区管委会机关</t>
  </si>
  <si>
    <t>咸嘉临港</t>
  </si>
  <si>
    <t>备注：本表所列为保持机关正常运转所需的最低限度的常年支出，不含招商差旅费及特定目标类项目所需的宣传印刷费等、（其中租赁费包含2022年已列未拨付租金100万），因公出国经费按具体出国人数审核拨付</t>
  </si>
  <si>
    <r>
      <rPr>
        <sz val="22"/>
        <color rgb="FF000000"/>
        <rFont val="方正小标宋简体"/>
        <charset val="134"/>
      </rPr>
      <t xml:space="preserve">2023年咸宁高新区一般公共预算--特定目标类支出明细表                                                                                                                                                  </t>
    </r>
    <r>
      <rPr>
        <b/>
        <sz val="11"/>
        <color rgb="FF000000"/>
        <rFont val="楷体"/>
        <charset val="134"/>
      </rPr>
      <t>（</t>
    </r>
    <r>
      <rPr>
        <b/>
        <sz val="11"/>
        <color rgb="FF000000"/>
        <rFont val="方正小标宋简体"/>
        <charset val="134"/>
      </rPr>
      <t xml:space="preserve"> </t>
    </r>
    <r>
      <rPr>
        <b/>
        <sz val="11"/>
        <color rgb="FF000000"/>
        <rFont val="楷体"/>
        <charset val="134"/>
      </rPr>
      <t>单位：万元）</t>
    </r>
  </si>
  <si>
    <t>单位名称</t>
  </si>
  <si>
    <t>项目编号</t>
  </si>
  <si>
    <t>项目名称</t>
  </si>
  <si>
    <t>2022年</t>
  </si>
  <si>
    <t>2023年</t>
  </si>
  <si>
    <t>功能科目</t>
  </si>
  <si>
    <t>备  注</t>
  </si>
  <si>
    <t>公共预算               安排数</t>
  </si>
  <si>
    <t>公共预算    申报数</t>
  </si>
  <si>
    <t>公共预算    拟安排数</t>
  </si>
  <si>
    <t>总    计</t>
  </si>
  <si>
    <t>（一）管委会各部门</t>
  </si>
  <si>
    <t>小  计</t>
  </si>
  <si>
    <t>1、综合办公室</t>
  </si>
  <si>
    <t>小 计</t>
  </si>
  <si>
    <t>办公场所运维费</t>
  </si>
  <si>
    <t>属于运转类支出，在运转类支出表中编列</t>
  </si>
  <si>
    <t>公务用车购置</t>
  </si>
  <si>
    <t>专项活动经费</t>
  </si>
  <si>
    <t>含：春节慰问活动、夏日送清凉活动、机关干部体检</t>
  </si>
  <si>
    <t>综合协调工作经费</t>
  </si>
  <si>
    <t>含：创文创卫志愿者活动经费、团建活动经费</t>
  </si>
  <si>
    <t>长江经济带降碳减污扩绿增长十大行动、污染防治攻坚战、防范化解金融风险攻坚战指挥部办公经费</t>
  </si>
  <si>
    <t>1、高新区管委会《关于成立高新区长江大保护战役指挥部和六个专项战役指挥部的通知》（咸高管发[2018]45号）；2、高新区长江大保护战役指挥部《关于调整高新区长江大保护战役指挥部和六个专项战役指挥部的通知》；3、高新区党工委《关于成立咸宁高新区三大攻坚战总指挥部的通知》（咸高发[2018]41号）；4、高新区党工委《关于成立咸宁高新区三大攻坚战综合协调小组及指挥部的通知》（咸高发[2018]42号）。</t>
  </si>
  <si>
    <t>政务督查经费</t>
  </si>
  <si>
    <t>根据中华人民共和国国务院令第733号，政府督查机构履行职责应纳入本级部门预算。</t>
  </si>
  <si>
    <t>档案整理外包服务费</t>
  </si>
  <si>
    <t>国安工作保障经费</t>
  </si>
  <si>
    <t>财务结算工作专项</t>
  </si>
  <si>
    <t>财务室外包经费</t>
  </si>
  <si>
    <t>临时社会救助专户工作经费</t>
  </si>
  <si>
    <t>文体活动工作经费</t>
  </si>
  <si>
    <t>社会事务局申报：含：高新区健康跑、马拉松、职工运动会等活动经费</t>
  </si>
  <si>
    <t>宗教和民族工作经费</t>
  </si>
  <si>
    <t>土地承包纠纷调解仲裁工作经费</t>
  </si>
  <si>
    <t>献血补贴费</t>
  </si>
  <si>
    <t>并入23项</t>
  </si>
  <si>
    <t>推进乡村振兴专项经费</t>
  </si>
  <si>
    <t>拨付长岭村乡镇振兴工作10万元，驻村工作队每月补贴预计共15万</t>
  </si>
  <si>
    <t>社区治理专项经费</t>
  </si>
  <si>
    <t>退役军人、民兵武装专项经费</t>
  </si>
  <si>
    <t>社会事务局申报：含：武装部阵地建设经费、民兵训练及训练期间生活补助</t>
  </si>
  <si>
    <t>综治维稳工作经费</t>
  </si>
  <si>
    <t>社会事务局申报：年终综治信访维稳考核细则中涉及资金投入指标</t>
  </si>
  <si>
    <t>社保就业经费</t>
  </si>
  <si>
    <t>社会事务局申报：就业服务、创新创业大赛、技能大赛、专技人才服务、征地农民养老保险工作专项经费</t>
  </si>
  <si>
    <t>在建项目农民工工资五项制度工作经费</t>
  </si>
  <si>
    <t>社会事务局申报：开展督导检查、政策宣讲、协助办理等费用</t>
  </si>
  <si>
    <t>民政工作经费</t>
  </si>
  <si>
    <t>社会事务局申报：1.完成整个园区指路牌的后期维护和更换；2.门牌号码的制作。</t>
  </si>
  <si>
    <t>教育工作经费</t>
  </si>
  <si>
    <t>社会事务局申报：1、9.10教师节，向市、区部分学校开展教师节慰问活动；2、向市、区教育局拨付教育发展经费。(2022年教师节慰问拨付鄂南高中等9所学校18万、拨付咸安区教育局10万，预计2023年有所增加）</t>
  </si>
  <si>
    <t>爱国卫生运动工作经费</t>
  </si>
  <si>
    <t>社会事务局申报：1.开展爱国卫生运动健康知识宣传活动；2做好爱国卫生运动相关培训工作；3.做好园区全面除“四害”工作。</t>
  </si>
  <si>
    <t>公益活动经费</t>
  </si>
  <si>
    <t>社会事务局申报：1.无偿献血活动；2.临时社会救助；3.红十字会公益活动；4.残联公益活动；5.爱国卫生运动；6.帮扶退伍军人；7.公益活动培训；8.走访福利院。</t>
  </si>
  <si>
    <t>世界大健康博览会专项经费</t>
  </si>
  <si>
    <t>社会事务局申报：包含高新区展区特装费等</t>
  </si>
  <si>
    <t>2、党群工作部</t>
  </si>
  <si>
    <t>小计</t>
  </si>
  <si>
    <t>属于高新区运转类支出，在运转类支出表中编列</t>
  </si>
  <si>
    <t>人才工作经费</t>
  </si>
  <si>
    <t>党建工作经费</t>
  </si>
  <si>
    <t xml:space="preserve">包含：1.企业党建活动经费、慰问困难党员群众（包括春节慰问、七一慰问等）费用、开展七一纪念活动、进行创先争优、党员先锋岗评选费用等。    </t>
  </si>
  <si>
    <t>教育培训经费</t>
  </si>
  <si>
    <t>统战经费</t>
  </si>
  <si>
    <t>老干部工作经费</t>
  </si>
  <si>
    <t>妇联工作经费</t>
  </si>
  <si>
    <t>团工委工作经费</t>
  </si>
  <si>
    <t>3、科技与经发局</t>
  </si>
  <si>
    <t>统计服务专项</t>
  </si>
  <si>
    <t>考虑到2023年规上企业、限上企业数量增大含：规上企业统计员补助、限上企业统计员补助、“四园”火炬统计工作经费、国民统计服务外包费用、“一区四园”统计工作。</t>
  </si>
  <si>
    <t>科技工作经费</t>
  </si>
  <si>
    <t>科协工作经费</t>
  </si>
  <si>
    <t>战略咨询专项</t>
  </si>
  <si>
    <t>省级国家高新区评价指标咨询服务（长城所）</t>
  </si>
  <si>
    <t>五大产业联盟经费</t>
  </si>
  <si>
    <t>咸工崛起办文【2022】7号文第二条第1项。每个县市区和咸宁高新区确立3个工业主导产业，每个主导产业制订一个产业发展规划，研究制订重点主导产业技术结构图、应用领域图、产业布局图、发展路线图、招商目标图</t>
  </si>
  <si>
    <t>园区企业规范管理提升整治工作经费</t>
  </si>
  <si>
    <t>对园区内不符合产业规划、未办理入园手续的小微企业进行全面综合整治，坚决清理“园中园”、“厂中厂”企业，打好“散乱污”企业整治攻坚战</t>
  </si>
  <si>
    <t>咸宁高新区绿色发展五年行动方案编制</t>
  </si>
  <si>
    <t>于2021年8月通过公开招标方式确定北京市长城企业战略研究所为中标单位，中标金额为85万元，并按照工作进度分三批进行拨付。</t>
  </si>
  <si>
    <t>第五次经济普查费用</t>
  </si>
  <si>
    <r>
      <rPr>
        <b/>
        <sz val="11"/>
        <rFont val="楷体_GB2312"/>
        <charset val="134"/>
      </rPr>
      <t>新增项目</t>
    </r>
    <r>
      <rPr>
        <sz val="11"/>
        <rFont val="楷体_GB2312"/>
        <charset val="134"/>
      </rPr>
      <t>，根据实际工作需要，推动高新区第五次经济普查项目的顺利开展，2023年第4次会议通过</t>
    </r>
  </si>
  <si>
    <t>第八届中国创新挑战赛</t>
  </si>
  <si>
    <t>承办智能机电论坛、大学生创新创业活动经费</t>
  </si>
  <si>
    <r>
      <rPr>
        <b/>
        <sz val="11"/>
        <rFont val="楷体_GB2312"/>
        <charset val="134"/>
      </rPr>
      <t>新增项目，</t>
    </r>
    <r>
      <rPr>
        <sz val="11"/>
        <rFont val="楷体_GB2312"/>
        <charset val="134"/>
      </rPr>
      <t>积极组织召开或承办2023年全国智能制造联合体合作发展论坛、中部六省机电产业高端学术交流会等专业论坛会交流会。召开第二届咸宁市大学生“寻星汇”创新创业活动</t>
    </r>
  </si>
  <si>
    <t>4、财政局</t>
  </si>
  <si>
    <t>财政业务费</t>
  </si>
  <si>
    <t>包含：中国财经报6万，嘉寓幕墙评估费5万，其他业务费用</t>
  </si>
  <si>
    <t>购买人员服务</t>
  </si>
  <si>
    <t>第三方审计</t>
  </si>
  <si>
    <t>招商项目第三方审计10万；对高投财务审计20万</t>
  </si>
  <si>
    <t>5、招商局</t>
  </si>
  <si>
    <t>招商引资差旅费</t>
  </si>
  <si>
    <t>招商宣传费</t>
  </si>
  <si>
    <t>6、政务服务局</t>
  </si>
  <si>
    <t>政务服务工作经费</t>
  </si>
  <si>
    <t>行政审批工作经费</t>
  </si>
  <si>
    <t>根据《中共湖北咸宁高新技术产业园区工作委员会湖北咸宁高新技术产业园区管理委员会主要职责机构设置和人员编制规定》，政务服务局负责在区内行使市级行政审批服务权限。1.发改可研专家评审中介费30万元 2.发改初设专家评审中介费30万元 3.发改节能专家评审中介费15万元</t>
  </si>
  <si>
    <t>项目督办经费</t>
  </si>
  <si>
    <t>根据高新区日常工作分配，政务服务局负责招商项目土地招拍挂以及高新区闲置土地清理工作，对落地项目定期进行考察，做好落地建设督办服务。1.项目土地评估经费20万元；
2.项目土地测量经费20万元；
3.房屋评估费用15万元；
4.宗地测量费用20万元；
5.高新区土地指标批而未供清理10万</t>
  </si>
  <si>
    <t>诚信园区</t>
  </si>
  <si>
    <t>根据《咸宁市2018年创建国家社会信用体系建设示范城市工作要点》要求，咸宁高新区出台了关于创建诚信园区的工作方案。政务服务局依据工作方开展诚信园区建设，对园区企业开展信用评级工作。</t>
  </si>
  <si>
    <t>工园区申报认定</t>
  </si>
  <si>
    <t>政务局：嘉鱼武汉新港潘湾工业园化工园区（含立邦园区）和立邦精细化工园认定申报工作</t>
  </si>
  <si>
    <t>高效办成一件事考核经费</t>
  </si>
  <si>
    <r>
      <rPr>
        <b/>
        <sz val="11"/>
        <rFont val="楷体_GB2312"/>
        <charset val="134"/>
      </rPr>
      <t>新增项目</t>
    </r>
    <r>
      <rPr>
        <sz val="11"/>
        <rFont val="楷体_GB2312"/>
        <charset val="134"/>
      </rPr>
      <t>，鄂汇办上每年上线15个特色应用和6个国家数据接口创新应用，每个应用开发上线费用大概是1万，维护费每个应用2000元/年</t>
    </r>
  </si>
  <si>
    <t>7、市场监管和综合执法局</t>
  </si>
  <si>
    <t>小     计</t>
  </si>
  <si>
    <t>大型执法活动经费</t>
  </si>
  <si>
    <t>该项为贺胜路沿线甘鲁村和栗林村违建拆除服务费用7.502万元，孙祠村公墓山搅拌站砂石转运费用2.8万元，合计10.302万元。</t>
  </si>
  <si>
    <t>综合执法信息化建设及维护经费</t>
  </si>
  <si>
    <t>城市管理执法装备费</t>
  </si>
  <si>
    <t>渡普镇综合执法大队工作经费</t>
  </si>
  <si>
    <t>在咸嘉园办列支</t>
  </si>
  <si>
    <t>渡普镇派出所工作经费</t>
  </si>
  <si>
    <t>科技档案整理</t>
  </si>
  <si>
    <t>全年一次性项目，不再编列</t>
  </si>
  <si>
    <t>园区污水提升泵站检查维护费</t>
  </si>
  <si>
    <t>2022年聘请队伍仅负责各处在运行泵站的日常巡查、清理，计划2023年聘请专业队伍除对泵站进行日常巡查、清理外，增加日常维护保养等工作内容。</t>
  </si>
  <si>
    <t>其他业务费</t>
  </si>
  <si>
    <t>为提高干部职工业务能力，申请培训学习费用。差旅费按照《湖北省省级党政机关差旅费管理管理办法》执行，培训费参照省直标准及《咸宁市市直党政机关培训费管理办法》，出国（境）参照《关于进一步加强因公出国（境）管理的若干规定》、《关于加强党政机关县（处）级以上领导干部出国（境）管理工作的意见》。</t>
  </si>
  <si>
    <t>8、 纪监工委</t>
  </si>
  <si>
    <t>党风廉政建设工作经费</t>
  </si>
  <si>
    <t>落实“两个责任”工作经费</t>
  </si>
  <si>
    <t>党风廉政建设宣教月活动经费</t>
  </si>
  <si>
    <t>1.省、市纪委要求购买的党风廉政宣传资料、书籍采购。                                   2.清廉咸宁、清廉高新建设中根据上级要求制作廉政文化阵地建设费用。                                                                                  3.宣教月活动费用：召开党风廉政宣教月会议、邀请专业人士讲党风廉政建设专题费用</t>
  </si>
  <si>
    <t>办案经费</t>
  </si>
  <si>
    <t>巡察工作经费</t>
  </si>
  <si>
    <t>配合上级巡视巡察工作</t>
  </si>
  <si>
    <t>廉政文化及警示教育宣传工作经费</t>
  </si>
  <si>
    <t>并入党风廉政建设宣教月活动经费</t>
  </si>
  <si>
    <t>9、咸嘉园办</t>
  </si>
  <si>
    <t>含2023年1月支付2022年预算60万元。</t>
  </si>
  <si>
    <t>含2023年1月支付2022年预算20万元。</t>
  </si>
  <si>
    <t>（二）专项经费</t>
  </si>
  <si>
    <t>小      计</t>
  </si>
  <si>
    <t>园区维护专项</t>
  </si>
  <si>
    <t>执法局申报：包含服务企业、优化园区整体环境、管委会领导临时交办事项等零星项目支出，由于2023年春节基金拨付过程中，高投集团不予支付零星项目工程款，经多次协调后高投集团按基金支出计划进行了拨付，但始终强调涉及园区维护类、企业服务类等项目不应由高投代付，建议在预算中列支。往年此类费用约为3000万元，列支在政府投资项目的基金支出中，今年起在公共预算中列支。</t>
  </si>
  <si>
    <t>安全维稳工作经费</t>
  </si>
  <si>
    <t>社会事务局申报;含第三方维稳服务费用、信访接待中心</t>
  </si>
  <si>
    <t>重大疫情防治及除四害经费</t>
  </si>
  <si>
    <t>210</t>
  </si>
  <si>
    <t>2022年疫情防控日常巡查、排查项目费用25.164万元，2022年园区白蚁防治服务项目费用54.57875万元，合计79.74275万元。</t>
  </si>
  <si>
    <t>城市维护支出</t>
  </si>
  <si>
    <t>执法局申报：城管业务提交市里，统一结算4000万元（园区公交服务、水电费、已建成垃圾分类亭待结算和三期未交付路段投入使用前需安装垃圾桶、简易垃圾分类亭除外），不另外列支</t>
  </si>
  <si>
    <t xml:space="preserve"> 其中：环卫作业市场化</t>
  </si>
  <si>
    <t>其中:2022年10-12月份环卫市场化服务费用246.69998万元；
     2022年7月-12月信息员采集员服务项目费用71.664万元；
     2022年5月-12月路口抛洒沙石子清扫费用101.445328万元；
     2022年107国道冲洗降尘服务项目费用 6.96万元；
     元气森林餐厨垃圾处理站保洁服务费用15.57万元；
     2022年咸宁高新区泉城商贸菜市场创文迎检环境整改项目费用13.842万元;合计：456.181308万元。</t>
  </si>
  <si>
    <t xml:space="preserve">       城市管理和控违查违巡查</t>
  </si>
  <si>
    <t>2022年10-12月份服务费用91.25万元。</t>
  </si>
  <si>
    <t xml:space="preserve">       园区绿化维护（含咸嘉城
       镇带高新区段）</t>
  </si>
  <si>
    <t>2022年10-12月份服务费用102.149027万元。</t>
  </si>
  <si>
    <t xml:space="preserve">       园区公交服务</t>
  </si>
  <si>
    <t>园1园2公交2022年11-12月份运营补贴8万元、园3园4公交2022年11-12月份运营补贴8万元，合计16万元。2023年预算园1、园2和园3、园4两条线路运营补贴96万元，合计112万元。</t>
  </si>
  <si>
    <t xml:space="preserve">       园区路灯电费及维护</t>
  </si>
  <si>
    <t>2022年12月路灯、信号灯、污水提升泵站电费和公厕水费41.305454万元，2022年9月21日-12月20日路灯运维费24.221238万元，2020至2021年路灯运维签证部分37.39763万元；2023年预算水电费260万元，合计362.924322万元。</t>
  </si>
  <si>
    <t xml:space="preserve">       公厕维护和管理费用</t>
  </si>
  <si>
    <t>2022年10-12月份服务费用6.560732万元；2022年金桂路公共厕所保洁服务项目服务协议10-11月费用0.567222万元目前未支付。</t>
  </si>
  <si>
    <t xml:space="preserve">       定期固废清理费用</t>
  </si>
  <si>
    <t>2022年7-11月份服务费用20.889893万元，其中7-8月7.542993万元目前未支付。</t>
  </si>
  <si>
    <t xml:space="preserve">       违停拖车服务外包</t>
  </si>
  <si>
    <t>2022年10-12月份服务费用20.106万元。</t>
  </si>
  <si>
    <t xml:space="preserve">       牛皮癣清理整治专项</t>
  </si>
  <si>
    <t>2022年10-12月份服务费用10.575万元。</t>
  </si>
  <si>
    <t xml:space="preserve">       餐厨垃圾清运运营费</t>
  </si>
  <si>
    <t xml:space="preserve">       餐厨垃圾运营补贴项目</t>
  </si>
  <si>
    <t>含专项债利息94万、水电40万</t>
  </si>
  <si>
    <t xml:space="preserve">       垃圾分类专项</t>
  </si>
  <si>
    <t>执法局申报：1.建设垃圾分类亭设施设备及配套设施（工程已完工，待结算支付）合同款；2.三期未交付路段投入使用前需安装垃圾桶、简易垃圾分类亭。2023年4月3日咸宁市生活垃圾分类工作领导小组办公室来函要求高新区完成100个垃圾投放点（站）升级改造工作。</t>
  </si>
  <si>
    <t>数字化城管建设项目</t>
  </si>
  <si>
    <t>执法局申报：包含2021年咸宁高新技术产业开发区管理委员会数字化城管建设项目已支付80%，剩余20%合计245.2816万元；2022年度数字化城管电信网络运营费用37万元；咸宁高新区数字化城管指挥中心窗帘采购4.628万元。</t>
  </si>
  <si>
    <t>重大节日氛围营造物品采购</t>
  </si>
  <si>
    <t>执法局申报：春节等重大节日摆放绿植、中国结、灯笼等物品的采购。</t>
  </si>
  <si>
    <t>美好环境、生态园区、共同缔造项目</t>
  </si>
  <si>
    <t>执法局申报：加强对园中村（包括村民还建点）的环境整治，积极开展“割菜、挖草、拆违、治乱”的专项整治，着力改善园中村的村容村貌。目前根据领导指示已开展的工作预计需投入资金200余万元。</t>
  </si>
  <si>
    <t>财税工作协调经费</t>
  </si>
  <si>
    <t>财政局申报含：人行高新区金库运维专项</t>
  </si>
  <si>
    <t>政府投资项目监审专项</t>
  </si>
  <si>
    <t>财政局申报，根据合同测算编列，包含财政评审、结算审核费用</t>
  </si>
  <si>
    <t>办公场所租赁维修改造费</t>
  </si>
  <si>
    <t xml:space="preserve">综合办申报            </t>
  </si>
  <si>
    <t>机关整体信息化建设</t>
  </si>
  <si>
    <t>综合办申报：安可设备采购。</t>
  </si>
  <si>
    <t>主题教育专项经费</t>
  </si>
  <si>
    <t>党群部申报：1.在机关、园区企业党组织开展中共二十大学习宣传活动，开展党员专题培训教育；2.开展党外人士中共二十大精神的学习宣传教育活动；3.在工会、共青团、妇联等群团组织开展中共二十大学习宣传教育活动；4.开展中共二十大精神进园区、进企业、进农村、进社区宣讲活动；5.在园区、农村、社区开展中共二十大精神氛围营造工作；6.开展专题宣传，与各大媒体平台合作，树立高新区对外良好形象。</t>
  </si>
  <si>
    <t>文明创建及日常宣传事务</t>
  </si>
  <si>
    <t>党群部申报：含1.新媒体（一网一微）运维、与中国高新技术产业导报、湖北日报、楚天都市报、荆楚网、咸宁日报、咸宁电视台、香城都市报等主流媒体合作文明创建、宣传专项合计90万；2.开展文明创建进园区、进企业、进社区等创文专班日常工作经费、园区主次干道公益广告宣传、园区公交候车亭广告位公益广告发布、维护（固定费用）等50万；3.机关宣传经费20万。</t>
  </si>
  <si>
    <t>十四五规划评估、循环改造及特色园区申报专项</t>
  </si>
  <si>
    <r>
      <rPr>
        <b/>
        <sz val="11"/>
        <rFont val="楷体_GB2312"/>
        <charset val="134"/>
      </rPr>
      <t>科经局新增项目</t>
    </r>
    <r>
      <rPr>
        <sz val="11"/>
        <rFont val="楷体_GB2312"/>
        <charset val="134"/>
      </rPr>
      <t>，1.按照十四五规划中期评估规划要求，聘请第三方2023年将对高新区十四五规划进行中期评估；                                           2.按照科技部国家高新区十四五规划要求，火炬中心计划从2023年起对国家高新区实施分类管理，申报创新型特色园区；                                  3.根据国家发改委《国家发展改革委办公厅工业和信息化部办公厅关于做好“十四五”园区循环化改造工作有关事项的通知》（发改办环资[2021]1004号）文件要求编制相关规划工作；</t>
    </r>
  </si>
  <si>
    <t>招商引资专项</t>
  </si>
  <si>
    <t>包含：招商引资业务费200万：用于支出招商引资工作培训、招商推介费、日常工作以及工作专班差旅费用。商务接待费300万：用于招商引资商务接待支出，包含特产、礼品支出</t>
  </si>
  <si>
    <t>武汉咸宁科创园</t>
  </si>
  <si>
    <t>科经局申报：园区招商接待及推介活动、日常运行等相关工作200万，平台运营费300万元</t>
  </si>
  <si>
    <t>大学生引进计划政策兑现专项经费</t>
  </si>
  <si>
    <t>社会事务局申报，据实拨付。根据办公室、市政府办公室印发《咸宁市关于“大学生引进计划”的实施意见》（咸办发〔2019〕10号）精神及高新区工作方案，落实相关政策的兑现。1.发放租房补贴；2.发放购房补贴；3.发放生活补贴；4.发放创业带动就业补贴；5.发放挂职补贴。</t>
  </si>
  <si>
    <t>加快推进人才强区战略专项工作经费</t>
  </si>
  <si>
    <r>
      <rPr>
        <b/>
        <sz val="11"/>
        <rFont val="楷体_GB2312"/>
        <charset val="134"/>
      </rPr>
      <t>新增项目</t>
    </r>
    <r>
      <rPr>
        <sz val="11"/>
        <rFont val="楷体_GB2312"/>
        <charset val="134"/>
      </rPr>
      <t>，根据高新区党工委、管委会《关于加快推进人才强区战略的实施意见》精神，推进实施“5111”人才引进工程。实施高端人才“引育工程”、骨干人才“集聚工程”、青创英才“培育工程”；支持培育引进高端人才，实施硕博人才“倍增工程”、高技能人才“壮大工程”、青年人才“提升工程”；3.建优建强人才承载平台；4.创新人才评价、引进、使用机制。根据文件精神，对符合条件的项目及个人给予补贴资金。</t>
    </r>
  </si>
  <si>
    <t>咸宁海关工作经费</t>
  </si>
  <si>
    <t>污水处理厂等PPP项目服务</t>
  </si>
  <si>
    <t>根据PPP合同约定，三期污水处理厂自2023年5月开始进入第二年商业运营期，自5月起保底水量提升至3.1万吨/天，依据往年每月水量处理情况预估，2022年12月-2023年11月预计需支付污水处理费为1568.17万元，外加全年的尾水减排服务费178.8万元，共计1746.97万元。另一月份支付2022年污水处理费278.10169万元，总计2025万元。</t>
  </si>
  <si>
    <t>园区治污减排专项支出</t>
  </si>
  <si>
    <t>执法局申报</t>
  </si>
  <si>
    <t xml:space="preserve">    其中：雾炮车专项</t>
  </si>
  <si>
    <t>2021年10月至2022年9月多功能抑尘车工作服务费用129.395209万元。</t>
  </si>
  <si>
    <t>科技专项经费</t>
  </si>
  <si>
    <t>（1）科技创新专项经费</t>
  </si>
  <si>
    <t>根据《关于引发咸宁高新区加快新旧动能转换实现高质量发展的若干措施的通知》（咸高管发[2021]2号）文件精神，给予相应政策资金。</t>
  </si>
  <si>
    <t>（2）高新区企业技术改造项目奖励</t>
  </si>
  <si>
    <t>根据《咸宁高新区综合办公室印发关于进一步支持中小微企业实施技术改造的补充政策的通知，给予技改补贴资金</t>
  </si>
  <si>
    <t>（3）校企合作双百工程专项</t>
  </si>
  <si>
    <t>根据《湖北科技学院 咸宁高新区管委会双百工程合作协议》，每年安排100万元支持湖北科技学院派10名以上博士教师到园区企业开展“双百工程” 活动。</t>
  </si>
  <si>
    <t>（4）对外开放活动经费</t>
  </si>
  <si>
    <t>根据《关于印发咸宁高新区对外开放发展“黄金十条”（2021年版）的通知》（咸高管发[2021]4号）文件精神，按照相关奖励条件，还需兑现2022年出口奖励800万元，预计2023年出口奖励600万元。</t>
  </si>
  <si>
    <t>（5）企业入限入规奖励资金</t>
  </si>
  <si>
    <t>引导企业申报成为规模以上工业企业、限额以上批发零售住宿餐饮业及规模以上服务业，并兑付奖励</t>
  </si>
  <si>
    <t>（6）企业成长专项</t>
  </si>
  <si>
    <t>根据招商协议，兑现科技企业优惠政策相关支出（含金融贴息、湖北省产业链质量提升省级示范项目预算资金等相关支出）</t>
  </si>
  <si>
    <t>（7）发展机电产业集群</t>
  </si>
  <si>
    <t>支持园区企业发展支出</t>
  </si>
  <si>
    <t>（1）税收进步贡献奖励</t>
  </si>
  <si>
    <t>根据企业年纳税总额前10及税收增幅前10,对其进行年度纳税贡献奖、进步奖</t>
  </si>
  <si>
    <t>（2）在建工程考核奖励</t>
  </si>
  <si>
    <t>政务服务局申报，每季度10万元奖励项目考核前三名</t>
  </si>
  <si>
    <t>（3）中欧班列补贴奖励</t>
  </si>
  <si>
    <t>根据文件精神，市里列支</t>
  </si>
  <si>
    <t>（4）扶持企业发展专项奖励</t>
  </si>
  <si>
    <t>根据招商协议，兑现企业优惠政策相关支出</t>
  </si>
  <si>
    <t>（5）桂花产业引导资金</t>
  </si>
  <si>
    <t>预留体制机制改革经费</t>
  </si>
  <si>
    <t>其中：（1）“十联”工作专项经费</t>
  </si>
  <si>
    <t>含贫困村产业发展经费</t>
  </si>
  <si>
    <t xml:space="preserve">      （2）服务企业专项</t>
  </si>
  <si>
    <t>用于各市直派出机构联系服务园区具体项目,包括市公共检验监测中心“一站式”服务园区企业专项、地方政府三天天然气应急调峰储气租赁费。</t>
  </si>
  <si>
    <t xml:space="preserve">      （3）农高区补助专项</t>
  </si>
  <si>
    <t xml:space="preserve">      （4）横沟桥镇解除托管体制结算</t>
  </si>
  <si>
    <t>根据横沟解除托管协议，高新区定额补助咸安区人民政府2,653万元。</t>
  </si>
  <si>
    <t xml:space="preserve">      （5）横沟桥镇移交过渡期经费</t>
  </si>
  <si>
    <t>2023年一月拨付2022年横沟桥镇解除托管体制结算资金。</t>
  </si>
  <si>
    <t xml:space="preserve">      （5）协同办公改革经费</t>
  </si>
  <si>
    <t>综合办申报：根据《湖北省机关档案工作目标管理考评标准》“实现OA系统及各专业管理系统原生电子文件在线归档管理”要求，逐步实现高新区机关OA系统全覆盖推广。</t>
  </si>
  <si>
    <t xml:space="preserve">      （6）高新区人事管理制度改革工作经费</t>
  </si>
  <si>
    <t>党群部申报：为落实市委常委会会议和市政府常务会议关于咸宁高新区体制机制改革工作精神，加快推进高新区人事管理制度改革工作，聘请第三方专业服务机构来完成“顶层设计+方案编制”的人事改革咨询服务。高新区与中智公司签订了《人事管理制度改革咨询服务项目协议书》，23年支付最后尾款20万</t>
  </si>
  <si>
    <t xml:space="preserve">      （7）企业积分制改革经费</t>
  </si>
  <si>
    <t>科经局申报：按照科技部国家高新区十四五规划要求，高新区纳入第三批改革项目，需采用购买服务方式推进</t>
  </si>
  <si>
    <t xml:space="preserve">      （8）营商环境项目审批减负专项</t>
  </si>
  <si>
    <t>政务局申报：推行项目建设“减负惠企”大行动，优化营商环境，针对项目落户中测绘多、收费杂的痛点、堵点，实行“减负惠企”大改革，实现规划建设审批技术服务费园区“全买单”。</t>
  </si>
  <si>
    <t xml:space="preserve">      （9）优化营商环境指标体系提升</t>
  </si>
  <si>
    <t>政务局申报：组织第三方服务团队为对咸宁高新区开展营商环境评价指标优化提升及先行试点创建调研指导活动，集中力量解决工作开展中遇到的难点和困难，切实提升高新区营商环境，并在考核中排优争先；另包含营商环境培训10万。</t>
  </si>
  <si>
    <t xml:space="preserve">      (10)预算一体化建设专项</t>
  </si>
  <si>
    <t>财政局申报：包含华青公司预算管理一体化系统（预算编制部分）25万、中科江南公司电子印章系统政府采购上线18万等费用</t>
  </si>
  <si>
    <t xml:space="preserve">     （11）城管移交过渡期经费</t>
  </si>
  <si>
    <t>包含：4000万元城管经费；420万元人员经费（60人）。</t>
  </si>
  <si>
    <t>乡村振兴专项经费</t>
  </si>
  <si>
    <t>按乡村振兴衔接资金要求编列，在21305功能分类中列支</t>
  </si>
  <si>
    <t>政府购买服务支出</t>
  </si>
  <si>
    <t>（1）劳务派遣专项经费</t>
  </si>
  <si>
    <t>综合办、政务服务局申报：机关劳务派遣人员2023年为74人，根据情况测算，共510万,另含：政务服务局三名建工技术人员经费30万元；综合办律师费60万</t>
  </si>
  <si>
    <t>（2）火炬监测平台</t>
  </si>
  <si>
    <t>科经局申报：根据《咸宁高新技术产业开发区火炬咨询服务项目》，通过三方询价选定第三方，按照合同支付</t>
  </si>
  <si>
    <t>（3）新经济五日谈在线培训专项</t>
  </si>
  <si>
    <t>科经局申报：咸宁高新区与北京智识企业管理咨询有限公司签订“新经济五日谈”在线培训合同，每年开展7期每期5次“新经济五日谈”，共35次在线直播培训，连续3年共105次培训。2021年经领导批示，签订合同，按照合同支付29万，21年已拨18万元，23年按照尾款支付11万元。</t>
  </si>
  <si>
    <t>（4）启迪之星孵化服务</t>
  </si>
  <si>
    <t>科经局申报：150万合同金额，50万维护维修，70万物业租金，据实核拨</t>
  </si>
  <si>
    <t>（5）高新区年度战略合作协议、人保财险应急费用</t>
  </si>
  <si>
    <t>科经局申报：挑战赛为一次性项目22年已编列，23年该项目含咸宁高新区年度战略合作协议（瞪羚企业培育、咸宁高新区创新创业大数据平台（60个功能模块）、智库服务）、瞪羚企业培育辅导工作、人保财险应急费用</t>
  </si>
  <si>
    <t>（6）招工引才及校企对接专项</t>
  </si>
  <si>
    <t>社会事务局申报：1.与第三方人力资源公司合作，为园区企业提供用工服务2.为园区企业在各媒体上推送招聘信息3.开展“乡村招聘驿站”试点工作等。</t>
  </si>
  <si>
    <t>（7）招商宣传片制作及产业研究费</t>
  </si>
  <si>
    <t>招商局申报：1.用于开展食品饮料、智能制造、电子信息3个产业研究策划及招商地图，合计120万；2.重点招商项目尽职调查30次，每次2万，合计60万</t>
  </si>
  <si>
    <t>（8）区域性统一评价</t>
  </si>
  <si>
    <t>政务局申报,为咸宁高新区区域节能评估报告</t>
  </si>
  <si>
    <t>（9）其他</t>
  </si>
  <si>
    <t>执法局申报：2022年高新区运输车辆联合治超执法专项整治行动服务费36.16万元，泉都大道环境整治10万，洗亮高新8月-12月19.152万元，合计65.312万元。</t>
  </si>
  <si>
    <t>扶持国有投融资平台专项</t>
  </si>
  <si>
    <t>根据2018年第12次常务会议精神编列</t>
  </si>
  <si>
    <t>产业基金财政引导资金</t>
  </si>
  <si>
    <t>由政府性基金列支</t>
  </si>
  <si>
    <t>园区规划编制专项</t>
  </si>
  <si>
    <t>河湖库长制专项经费</t>
  </si>
  <si>
    <t>探矿专项</t>
  </si>
  <si>
    <t>项目开工投产等大型活动专项</t>
  </si>
  <si>
    <t>政务局申报</t>
  </si>
  <si>
    <t>高新区征地拆迁专班及三期征地账务清理审计专项</t>
  </si>
  <si>
    <t>201</t>
  </si>
  <si>
    <t>执法局申报：用于高新区征地拆迁专班人员的工作经费和横沟物流园专班的工作经费及理清高新区三期村级征地拆迁账务，确保补偿款到户情况。</t>
  </si>
  <si>
    <t>防汛抗旱工作经费</t>
  </si>
  <si>
    <t>执法局申报，含：市政管道疏通清淤，购置应急装备，人员巡查值守、裸露黄土整治等费用。</t>
  </si>
  <si>
    <t>消防减灾专项</t>
  </si>
  <si>
    <t xml:space="preserve">
根据《国家综合性消防救援队伍经费管理暂行规定》第十二条和《湖北省地方消防经费管理实施办法》第十条和十三条相关规定，配套锦龙路模块式消防站和执勤楼投入使用。</t>
  </si>
  <si>
    <t>高新区消防站建设专项</t>
  </si>
  <si>
    <t>消防分局申报：新增项目，2023年高新区消防站投入使用，含高新区消防站、模块式消防站安装接出警系统2套、会议系统高新区消防站1套、高新区消防站智慧营区系统1套、科达点名系统2套、华平系统2套，消防救援器材、全勤指挥车等购置费用</t>
  </si>
  <si>
    <t>（1）高新区消防站建设专项</t>
  </si>
  <si>
    <t>（2）高新区执勤站建设经费</t>
  </si>
  <si>
    <t>社会事务管理专项</t>
  </si>
  <si>
    <t>社会事务局申报：包括社区阵地建设社区：党群服务中心5个；社区年度管理经费</t>
  </si>
  <si>
    <t>产品产业中心维护费</t>
  </si>
  <si>
    <t>执法局申报：对产品产业中心进行日常维护费用</t>
  </si>
  <si>
    <t>咸宁高新区一、二、三期路口交通信号灯及电子警察系统专线链路服务费</t>
  </si>
  <si>
    <t>执法局申报：咸宁高新区一、二、三期路口交通信号灯及电子警察系统专线链路服务费26.4万元。高新区2022年第6次项目办会议明确，清缴32个路口广电光纤前期联网费用。还未支付，移交前付清。</t>
  </si>
  <si>
    <t>污水治理费</t>
  </si>
  <si>
    <r>
      <rPr>
        <sz val="11"/>
        <rFont val="楷体_GB2312"/>
        <charset val="134"/>
      </rPr>
      <t>园区污水管道和泵站维修、维护及浮山河、官埠河两条河道高新区段清淤等污水收集治理类费用。</t>
    </r>
    <r>
      <rPr>
        <b/>
        <sz val="11"/>
        <rFont val="楷体_GB2312"/>
        <charset val="134"/>
      </rPr>
      <t>（由于防汛抗旱工作经费未完全移交出去，新增项目）</t>
    </r>
  </si>
  <si>
    <t>党员职工服务中心运维专项经费</t>
  </si>
  <si>
    <t>党建引领园区专项经费</t>
  </si>
  <si>
    <t>新增党建引领园区治理项目，根据咸宁高新区《关于推进新时代党建引领园区治理的实施意见》（咸高发〔2022〕21号），1.将园区企业划分成若干个网格，以网格为单位，成立网格大党委；2.开展“双强六好”党组织和党员先锋岗创建活动；3.构建“十联”工作机制；4.依托党组织的行动力，集中开展园区整治；5整合资源，营造良好营商环境、投资环境、创业环境、发展环境。</t>
  </si>
  <si>
    <t>法治建设专项</t>
  </si>
  <si>
    <t>含公共法律服务中心运维经费、法律援助、调解等</t>
  </si>
  <si>
    <t>预备费</t>
  </si>
  <si>
    <t>应对疫情、自然灾害等突发性专项资金</t>
  </si>
  <si>
    <t>其他专项支出</t>
  </si>
  <si>
    <t>用于解决历史遗留问题专项经费</t>
  </si>
  <si>
    <t>4.2023年政府性基金预算</t>
  </si>
  <si>
    <t xml:space="preserve">国有土地使用权出让收入                                                                         </t>
  </si>
  <si>
    <t>序号</t>
  </si>
  <si>
    <t>单位及地块（项目）</t>
  </si>
  <si>
    <t>地块位置</t>
  </si>
  <si>
    <t>用地性质</t>
  </si>
  <si>
    <t>面积(亩)</t>
  </si>
  <si>
    <t>出让单价
(万元/亩)</t>
  </si>
  <si>
    <t>出让总价</t>
  </si>
  <si>
    <t>地块一</t>
  </si>
  <si>
    <t>咸嘉新城长江发展大道旁</t>
  </si>
  <si>
    <t>商住</t>
  </si>
  <si>
    <t>地块二</t>
  </si>
  <si>
    <t>地块三</t>
  </si>
  <si>
    <t>地块四</t>
  </si>
  <si>
    <t>地块五</t>
  </si>
  <si>
    <t>地块六</t>
  </si>
  <si>
    <t>地块七</t>
  </si>
  <si>
    <t>地块八</t>
  </si>
  <si>
    <t>地块九</t>
  </si>
  <si>
    <t>地块十</t>
  </si>
  <si>
    <t>地块十一</t>
  </si>
  <si>
    <t>合   计</t>
  </si>
  <si>
    <t xml:space="preserve">国有土地使用权出让收入安排的支出                                                                        </t>
  </si>
  <si>
    <t>安排支出项目</t>
  </si>
  <si>
    <t>安排资金额度</t>
  </si>
  <si>
    <t>项目主管单位</t>
  </si>
  <si>
    <t>备注</t>
  </si>
  <si>
    <t>2023年度征地拆迁补偿专项资金</t>
  </si>
  <si>
    <t>综合执法局</t>
  </si>
  <si>
    <t>按高新区《政府投资计划》内容统筹使用（含国际陆港项目）</t>
  </si>
  <si>
    <t>2023年度重大项目落地建设专项资金及政府投资项目建设专项资金</t>
  </si>
  <si>
    <t>按高新区《政府投资计划》内容统筹使用（含国际陆港项目、107国道咸安绕城段项目建设资金1445万元）</t>
  </si>
  <si>
    <t>2023年需继续支付的工程款资金</t>
  </si>
  <si>
    <t>根据高新区已签订合同还未支付全款的工程款资金编列</t>
  </si>
  <si>
    <t>债务还本付息支出</t>
  </si>
  <si>
    <t>高投集团</t>
  </si>
  <si>
    <t>根据高投政府隐性债务还本付息支出编列</t>
  </si>
  <si>
    <t>各征地村老被征地农民养老保险代扣资金</t>
  </si>
  <si>
    <t>社会事务局</t>
  </si>
  <si>
    <t>高新区2007年至2014年底认定的10646名老被征地农民养老保险补偿工作，根据拟订各征地村老被征地农民养老保险代扣资金资金退还方案予以返还，分5年时间进行偿还</t>
  </si>
  <si>
    <t>老失地农民养老保险专项经费</t>
  </si>
  <si>
    <t>第85、89批次失地农民养老保险，对被征地农民的土地、年龄、金额进行审核；对2023年新增土地的预算（据实核算）</t>
  </si>
  <si>
    <t>财政局</t>
  </si>
  <si>
    <t>根据咸宁市香城产业基金管理办法、咸宁市人民政府2017年第48号专题会议纪要、关于进一步完善香城产业基金方案等，编列财政引导资金</t>
  </si>
  <si>
    <t>兑现企业基础设施建设补助资金</t>
  </si>
  <si>
    <t>根据企业招商协议，与土地出让金相关的基础设施建设补助资金由政府性基金支出</t>
  </si>
  <si>
    <t>合    计</t>
  </si>
  <si>
    <t>备注：根据管委会2018年12号常务会议精神，第1、2、3项资金均以补助资金形式拨付高投集团，由高投集图根据管委会审批意见拨付资金。</t>
  </si>
  <si>
    <t>5.2023年政府采购预算</t>
  </si>
  <si>
    <t>2023年咸宁高新区政府采购预算明细表（草案）</t>
  </si>
  <si>
    <t>台式计算机</t>
  </si>
  <si>
    <t>多功能一体机</t>
  </si>
  <si>
    <t>扫描仪</t>
  </si>
  <si>
    <t>碎纸机</t>
  </si>
  <si>
    <t>乘用车（轿车）</t>
  </si>
  <si>
    <t>空调机</t>
  </si>
  <si>
    <t>家具用具</t>
  </si>
  <si>
    <t>复印纸</t>
  </si>
  <si>
    <t>印刷服务</t>
  </si>
  <si>
    <t>物业管理服务（保洁）</t>
  </si>
  <si>
    <t>物业管理服务（安保服务）</t>
  </si>
  <si>
    <t>食堂劳务外包</t>
  </si>
  <si>
    <t>法律服务</t>
  </si>
  <si>
    <t>液晶显示器</t>
  </si>
  <si>
    <t>车辆加油服务</t>
  </si>
  <si>
    <t>协同办公（OA）系统</t>
  </si>
  <si>
    <t>信访维稳服务外包费用</t>
  </si>
  <si>
    <t>2、科技与经发局</t>
  </si>
  <si>
    <t>咸宁高新区火炬统计咨询服务</t>
  </si>
  <si>
    <t>咸宁高新区“十四五”规划中期评估</t>
  </si>
  <si>
    <t>咸宁高新区科技创新信息管理大数据平台和运营管理</t>
  </si>
  <si>
    <t>推动高新区高质量发展购买第三方科技创新服务项目</t>
  </si>
  <si>
    <t>3、财政局</t>
  </si>
  <si>
    <t>工程造价咨询服务</t>
  </si>
  <si>
    <t>4、政务服务局</t>
  </si>
  <si>
    <t>项目土地评估</t>
  </si>
  <si>
    <t>项目房屋评估</t>
  </si>
  <si>
    <t>5、市场监管和综合执法局</t>
  </si>
  <si>
    <t>高新区园区脏乱差综合治理项目</t>
  </si>
  <si>
    <t>咸宁国际陆港项目</t>
  </si>
  <si>
    <t>金桂路、横沟大道积水点改造</t>
  </si>
  <si>
    <t>龟山路小游园及停车场工程</t>
  </si>
  <si>
    <t>项目的预算编制和结算审计等</t>
  </si>
  <si>
    <t>（二）市直派出机构</t>
  </si>
  <si>
    <t>小    计</t>
  </si>
  <si>
    <t>1、公安分局</t>
  </si>
  <si>
    <t>审计服务</t>
  </si>
  <si>
    <t>国有资本经营收入预算表</t>
  </si>
  <si>
    <t>项    目</t>
  </si>
  <si>
    <t>预算数</t>
  </si>
  <si>
    <t>一、利润收入</t>
  </si>
  <si>
    <t>无</t>
  </si>
  <si>
    <t>电力企业利润收入</t>
  </si>
  <si>
    <t>化工企业利润收入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</si>
  <si>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</si>
  <si>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</si>
  <si>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</si>
  <si>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</si>
  <si>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</si>
  <si>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</si>
  <si>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</si>
  <si>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</si>
  <si>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</si>
  <si>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机关社团所属企业利润收入</t>
  </si>
  <si>
    <t>金融企业利润收入</t>
  </si>
  <si>
    <t>其他国有资本经营预算企业利润收入</t>
  </si>
  <si>
    <t>二、股利、股息收入</t>
  </si>
  <si>
    <t>国有控股公司股利、股息收入</t>
  </si>
  <si>
    <t>国有参股公司股利、股息收入</t>
  </si>
  <si>
    <t>金融企业股利、股息收入</t>
  </si>
  <si>
    <t>其他国有资本经营预算企业股利、股息收入</t>
  </si>
  <si>
    <t>三、产权转让收入</t>
  </si>
  <si>
    <t>国有股权、股份转让收入</t>
  </si>
  <si>
    <t>国有独资企业产权转让收入</t>
  </si>
  <si>
    <t>金融企业产权转让收入</t>
  </si>
  <si>
    <t>其他国有资本经营预算企业产权转让收入</t>
  </si>
  <si>
    <t>四、清算收入</t>
  </si>
  <si>
    <t xml:space="preserve">    国有股权、股份清算收入</t>
  </si>
  <si>
    <r>
      <rPr>
        <b/>
        <sz val="10"/>
        <rFont val="宋体"/>
        <charset val="134"/>
      </rPr>
      <t xml:space="preserve">    </t>
    </r>
    <r>
      <rPr>
        <sz val="10"/>
        <rFont val="宋体"/>
        <charset val="134"/>
      </rPr>
      <t>国有独资企业清算收入</t>
    </r>
  </si>
  <si>
    <t xml:space="preserve">    其他国有资本经营预算企业清算收入</t>
  </si>
  <si>
    <t>五、其他国有资本经营收入</t>
  </si>
  <si>
    <t>本年收入合计</t>
  </si>
  <si>
    <t>国有资本经营预算转移支付收入</t>
  </si>
  <si>
    <t>国有资本经营预算上解收入</t>
  </si>
  <si>
    <t>国有资本经营预算上年结余收入</t>
  </si>
  <si>
    <t>收 入 总 计</t>
  </si>
  <si>
    <t>国有资本经营支出预算表</t>
  </si>
  <si>
    <t>一、社会保障和就业支出</t>
  </si>
  <si>
    <t xml:space="preserve">    补充全国社会保障基金</t>
  </si>
  <si>
    <t xml:space="preserve">      国有资本经营预算补充社保基金支出</t>
  </si>
  <si>
    <t>二、国有资本经营预算支出</t>
  </si>
  <si>
    <t xml:space="preserve">    解决历史遗留问题及改革成本支出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</si>
  <si>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</si>
  <si>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</si>
  <si>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</si>
  <si>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</si>
  <si>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</si>
  <si>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</si>
  <si>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</si>
  <si>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</si>
  <si>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</si>
  <si>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</si>
  <si>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</si>
  <si>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</si>
  <si>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</si>
  <si>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</si>
  <si>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金融企业资本性支出</t>
  </si>
  <si>
    <t xml:space="preserve">    其他国有企业资本金注入</t>
  </si>
  <si>
    <t xml:space="preserve">    国有企业政策性补贴</t>
  </si>
  <si>
    <t xml:space="preserve">    国有企业政策性补贴 </t>
  </si>
  <si>
    <t xml:space="preserve">    其他国有资本经营预算支出</t>
  </si>
  <si>
    <t xml:space="preserve">    其他国有资本经营预算支出 </t>
  </si>
  <si>
    <t>本年支出合计</t>
  </si>
  <si>
    <t>国有资本经营预算转移支付支出</t>
  </si>
  <si>
    <t>国有资本经营预算上解支出</t>
  </si>
  <si>
    <t>国有资本经营预算调出资金</t>
  </si>
  <si>
    <t>国有资本经营预算年终结余</t>
  </si>
  <si>
    <t>支 出 总 计</t>
  </si>
  <si>
    <t>社会保险基金收入预算表</t>
  </si>
  <si>
    <t>项        目</t>
  </si>
  <si>
    <t>合计</t>
  </si>
  <si>
    <t>城乡居民基本
养老保险基金</t>
  </si>
  <si>
    <t>机关事业单位基
本养老保险基金</t>
  </si>
  <si>
    <t>职工基本医疗保险
(含生育保险)基金</t>
  </si>
  <si>
    <t>城乡居民基本
医疗保险基金</t>
  </si>
  <si>
    <t>工伤保险基金</t>
  </si>
  <si>
    <t>失业保险基金</t>
  </si>
  <si>
    <t>收入合计</t>
  </si>
  <si>
    <t xml:space="preserve">    其中:1.社会保险费收入</t>
  </si>
  <si>
    <t xml:space="preserve">         2.财政补贴收入</t>
  </si>
  <si>
    <t xml:space="preserve">         3.利息收入</t>
  </si>
  <si>
    <t xml:space="preserve">         4.委托投资收益</t>
  </si>
  <si>
    <t xml:space="preserve">         5.转移收入</t>
  </si>
  <si>
    <t xml:space="preserve">         6.其他收入</t>
  </si>
  <si>
    <t>社会保险基金支出预算表</t>
  </si>
  <si>
    <t>支出合计</t>
  </si>
  <si>
    <t xml:space="preserve">    其中:1.社会保险待遇支出</t>
  </si>
  <si>
    <t xml:space="preserve">         2.转移支出</t>
  </si>
  <si>
    <t xml:space="preserve">         3.其他支出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</si>
</sst>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3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quot;L&quot;_ ;_ * \(#,##0.00\)&quot;L&quot;_ ;_ * &quot;-&quot;??_)&quot;L&quot;_ ;_ @_ "/>
    <numFmt numFmtId="177" formatCode="0.0"/>
    <numFmt numFmtId="178" formatCode="#,##0.0_);\(#,##0.0\)"/>
    <numFmt numFmtId="179" formatCode="_-&quot;$&quot;* #,##0_-;\-&quot;$&quot;* #,##0_-;_-&quot;$&quot;* &quot;-&quot;_-;_-@_-"/>
    <numFmt numFmtId="180" formatCode="_ \¥* #,##0.00_ ;_ \¥* \-#,##0.00_ ;_ \¥* \-??_ ;_ @_ "/>
    <numFmt numFmtId="181" formatCode="_-* #,##0_-;\-* #,##0_-;_-* &quot;-&quot;_-;_-@_-"/>
    <numFmt numFmtId="182" formatCode="yy\.mm\.dd"/>
    <numFmt numFmtId="183" formatCode="&quot;$&quot;\ #,##0.00_-;[Red]&quot;$&quot;\ #,##0.00\-"/>
    <numFmt numFmtId="184" formatCode="&quot;$&quot;#,##0;\-&quot;$&quot;#,##0"/>
    <numFmt numFmtId="185" formatCode="&quot;$&quot;\ #,##0_-;[Red]&quot;$&quot;\ #,##0\-"/>
    <numFmt numFmtId="186" formatCode="#,##0;\-#,##0;&quot;-&quot;"/>
    <numFmt numFmtId="187" formatCode="\$#,##0;\(\$#,##0\)"/>
    <numFmt numFmtId="188" formatCode="\$#,##0.00;\(\$#,##0.00\)"/>
    <numFmt numFmtId="189" formatCode="#,##0.000"/>
    <numFmt numFmtId="190" formatCode="_(&quot;$&quot;* #,##0.00_);_(&quot;$&quot;* \(#,##0.00\);_(&quot;$&quot;* &quot;-&quot;??_);_(@_)"/>
    <numFmt numFmtId="191" formatCode="_(&quot;$&quot;* #,##0_);_(&quot;$&quot;* \(#,##0\);_(&quot;$&quot;* &quot;-&quot;_);_(@_)"/>
    <numFmt numFmtId="192" formatCode="#,##0.0000"/>
    <numFmt numFmtId="193" formatCode="&quot;$&quot;#,##0_);[Red]\(&quot;$&quot;#,##0\)"/>
    <numFmt numFmtId="194" formatCode="_-* #,##0.00_-;\-* #,##0.00_-;_-* &quot;-&quot;??_-;_-@_-"/>
    <numFmt numFmtId="195" formatCode="_-&quot;$&quot;\ * #,##0_-;_-&quot;$&quot;\ * #,##0\-;_-&quot;$&quot;\ * &quot;-&quot;_-;_-@_-"/>
    <numFmt numFmtId="196" formatCode="_-&quot;$&quot;* #,##0.00_-;\-&quot;$&quot;* #,##0.00_-;_-&quot;$&quot;* &quot;-&quot;??_-;_-@_-"/>
    <numFmt numFmtId="197" formatCode="&quot;$&quot;#,##0.00_);[Red]\(&quot;$&quot;#,##0.00\)"/>
    <numFmt numFmtId="198" formatCode="#\ ??/??"/>
    <numFmt numFmtId="199" formatCode="_-&quot;$&quot;\ * #,##0.00_-;_-&quot;$&quot;\ * #,##0.00\-;_-&quot;$&quot;\ * &quot;-&quot;??_-;_-@_-"/>
    <numFmt numFmtId="200" formatCode="#,##0;\(#,##0\)"/>
    <numFmt numFmtId="201" formatCode="&quot;$&quot;#,##0;[Red]\-&quot;$&quot;#,##0"/>
    <numFmt numFmtId="202" formatCode="0_);[Red]\(0\)"/>
    <numFmt numFmtId="203" formatCode="0.00_ "/>
    <numFmt numFmtId="204" formatCode="#,##0.0_);[Red]\(#,##0.0\)"/>
    <numFmt numFmtId="205" formatCode="0_ "/>
    <numFmt numFmtId="206" formatCode="#,##0_ "/>
    <numFmt numFmtId="207" formatCode="#,##0.0000_ "/>
  </numFmts>
  <fonts count="154">
    <font>
      <sz val="11"/>
      <color indexed="8"/>
      <name val="宋体"/>
      <charset val="134"/>
    </font>
    <font>
      <sz val="18"/>
      <color indexed="8"/>
      <name val="黑体"/>
      <charset val="134"/>
    </font>
    <font>
      <sz val="18"/>
      <name val="黑体"/>
      <charset val="134"/>
    </font>
    <font>
      <sz val="12"/>
      <color indexed="8"/>
      <name val="宋体"/>
      <charset val="134"/>
    </font>
    <font>
      <sz val="10"/>
      <name val="宋体"/>
      <charset val="134"/>
    </font>
    <font>
      <b/>
      <sz val="12"/>
      <color indexed="8"/>
      <name val="宋体"/>
      <charset val="134"/>
    </font>
    <font>
      <sz val="11"/>
      <color theme="1"/>
      <name val="宋体"/>
      <charset val="134"/>
      <scheme val="minor"/>
    </font>
    <font>
      <sz val="10"/>
      <color indexed="8"/>
      <name val="宋体"/>
      <charset val="134"/>
    </font>
    <font>
      <sz val="14"/>
      <name val="黑体"/>
      <charset val="134"/>
    </font>
    <font>
      <sz val="16"/>
      <name val="黑体"/>
      <charset val="134"/>
    </font>
    <font>
      <sz val="11"/>
      <name val="宋体"/>
      <charset val="134"/>
      <scheme val="minor"/>
    </font>
    <font>
      <b/>
      <sz val="11"/>
      <name val="宋体"/>
      <charset val="134"/>
    </font>
    <font>
      <b/>
      <sz val="10"/>
      <name val="宋体"/>
      <charset val="134"/>
    </font>
    <font>
      <sz val="12"/>
      <name val="宋体"/>
      <charset val="134"/>
    </font>
    <font>
      <b/>
      <sz val="11"/>
      <color indexed="8"/>
      <name val="宋体"/>
      <charset val="134"/>
      <scheme val="minor"/>
    </font>
    <font>
      <sz val="11"/>
      <color indexed="8"/>
      <name val="宋体"/>
      <charset val="134"/>
      <scheme val="minor"/>
    </font>
    <font>
      <sz val="22"/>
      <color theme="1"/>
      <name val="方正小标宋简体"/>
      <charset val="134"/>
    </font>
    <font>
      <sz val="11"/>
      <color theme="1"/>
      <name val="楷体_GB2312"/>
      <charset val="134"/>
    </font>
    <font>
      <sz val="11"/>
      <color theme="1"/>
      <name val="黑体"/>
      <charset val="134"/>
    </font>
    <font>
      <sz val="12"/>
      <color theme="1"/>
      <name val="黑体"/>
      <charset val="134"/>
    </font>
    <font>
      <sz val="11"/>
      <color theme="1"/>
      <name val="仿宋_GB2312"/>
      <charset val="134"/>
    </font>
    <font>
      <b/>
      <sz val="11"/>
      <color theme="1"/>
      <name val="仿宋_GB2312"/>
      <charset val="134"/>
    </font>
    <font>
      <b/>
      <sz val="12"/>
      <color theme="1"/>
      <name val="Times New Roman"/>
      <charset val="134"/>
    </font>
    <font>
      <b/>
      <sz val="11"/>
      <color theme="1"/>
      <name val="楷体_GB2312"/>
      <charset val="134"/>
    </font>
    <font>
      <b/>
      <sz val="11"/>
      <color theme="1"/>
      <name val="Times New Roman"/>
      <charset val="134"/>
    </font>
    <font>
      <sz val="11"/>
      <name val="仿宋_GB2312"/>
      <charset val="134"/>
    </font>
    <font>
      <sz val="12"/>
      <color theme="1"/>
      <name val="Times New Roman"/>
      <charset val="134"/>
    </font>
    <font>
      <b/>
      <sz val="11"/>
      <name val="仿宋_GB2312"/>
      <charset val="134"/>
    </font>
    <font>
      <sz val="12"/>
      <color theme="1"/>
      <name val="宋体"/>
      <charset val="134"/>
    </font>
    <font>
      <sz val="9"/>
      <name val="宋体"/>
      <charset val="134"/>
    </font>
    <font>
      <sz val="48"/>
      <color indexed="8"/>
      <name val="方正小标宋简体"/>
      <charset val="134"/>
    </font>
    <font>
      <sz val="48"/>
      <color indexed="8"/>
      <name val="宋体"/>
      <charset val="134"/>
    </font>
    <font>
      <sz val="26"/>
      <color indexed="8"/>
      <name val="方正小标宋简体"/>
      <charset val="134"/>
    </font>
    <font>
      <sz val="11"/>
      <color indexed="8"/>
      <name val="楷体_GB2312"/>
      <charset val="134"/>
    </font>
    <font>
      <b/>
      <sz val="11"/>
      <color indexed="8"/>
      <name val="黑体"/>
      <charset val="134"/>
    </font>
    <font>
      <b/>
      <sz val="12"/>
      <name val="黑体"/>
      <charset val="134"/>
    </font>
    <font>
      <sz val="12"/>
      <name val="仿宋_GB2312"/>
      <charset val="134"/>
    </font>
    <font>
      <sz val="11"/>
      <color indexed="8"/>
      <name val="Times New Roman"/>
      <charset val="134"/>
    </font>
    <font>
      <sz val="11"/>
      <color indexed="8"/>
      <name val="仿宋_GB2312"/>
      <charset val="134"/>
    </font>
    <font>
      <sz val="10"/>
      <name val="仿宋_GB2312"/>
      <charset val="134"/>
    </font>
    <font>
      <b/>
      <sz val="11"/>
      <color indexed="8"/>
      <name val="Times New Roman"/>
      <charset val="134"/>
    </font>
    <font>
      <sz val="14"/>
      <color indexed="8"/>
      <name val="仿宋_GB2312"/>
      <charset val="134"/>
    </font>
    <font>
      <sz val="14"/>
      <name val="仿宋_GB2312"/>
      <charset val="134"/>
    </font>
    <font>
      <sz val="12"/>
      <name val="Times New Roman"/>
      <charset val="134"/>
    </font>
    <font>
      <b/>
      <sz val="12"/>
      <name val="Times New Roman"/>
      <charset val="134"/>
    </font>
    <font>
      <sz val="22"/>
      <color rgb="FF000000"/>
      <name val="方正小标宋简体"/>
      <charset val="134"/>
    </font>
    <font>
      <sz val="22"/>
      <color indexed="8"/>
      <name val="方正小标宋简体"/>
      <charset val="134"/>
    </font>
    <font>
      <sz val="11"/>
      <color indexed="8"/>
      <name val="黑体"/>
      <charset val="134"/>
    </font>
    <font>
      <sz val="12"/>
      <color indexed="8"/>
      <name val="黑体"/>
      <charset val="134"/>
    </font>
    <font>
      <b/>
      <sz val="11"/>
      <color indexed="8"/>
      <name val="仿宋_GB2312"/>
      <charset val="134"/>
    </font>
    <font>
      <b/>
      <sz val="12"/>
      <color indexed="8"/>
      <name val="Times New Roman"/>
      <charset val="134"/>
    </font>
    <font>
      <b/>
      <sz val="11"/>
      <color indexed="8"/>
      <name val="楷体_GB2312"/>
      <charset val="134"/>
    </font>
    <font>
      <sz val="11"/>
      <name val="楷体_GB2312"/>
      <charset val="134"/>
    </font>
    <font>
      <sz val="10.5"/>
      <name val="楷体_GB2312"/>
      <charset val="134"/>
    </font>
    <font>
      <b/>
      <sz val="11"/>
      <name val="楷体_GB2312"/>
      <charset val="134"/>
    </font>
    <font>
      <sz val="10.5"/>
      <name val="仿宋_GB2312"/>
      <charset val="134"/>
    </font>
    <font>
      <sz val="11"/>
      <color rgb="FF7030A0"/>
      <name val="仿宋_GB2312"/>
      <charset val="134"/>
    </font>
    <font>
      <b/>
      <sz val="11"/>
      <color rgb="FF7030A0"/>
      <name val="仿宋_GB2312"/>
      <charset val="134"/>
    </font>
    <font>
      <sz val="11"/>
      <color rgb="FFFF0000"/>
      <name val="仿宋_GB2312"/>
      <charset val="134"/>
    </font>
    <font>
      <sz val="11"/>
      <name val="宋体"/>
      <charset val="134"/>
    </font>
    <font>
      <sz val="11"/>
      <color rgb="FF7030A0"/>
      <name val="宋体"/>
      <charset val="134"/>
    </font>
    <font>
      <sz val="11"/>
      <color rgb="FFFF0000"/>
      <name val="宋体"/>
      <charset val="134"/>
    </font>
    <font>
      <sz val="20"/>
      <color indexed="8"/>
      <name val="方正小标宋简体"/>
      <charset val="134"/>
    </font>
    <font>
      <sz val="20"/>
      <name val="方正小标宋简体"/>
      <charset val="134"/>
    </font>
    <font>
      <b/>
      <sz val="9"/>
      <name val="楷体_GB2312"/>
      <charset val="134"/>
    </font>
    <font>
      <b/>
      <sz val="9"/>
      <color indexed="8"/>
      <name val="楷体"/>
      <charset val="134"/>
    </font>
    <font>
      <sz val="11"/>
      <name val="Times New Roman"/>
      <charset val="134"/>
    </font>
    <font>
      <sz val="11"/>
      <color rgb="FFFF0000"/>
      <name val="Times New Roman"/>
      <charset val="134"/>
    </font>
    <font>
      <b/>
      <sz val="10"/>
      <name val="楷体_GB2312"/>
      <charset val="134"/>
    </font>
    <font>
      <b/>
      <sz val="10"/>
      <color rgb="FF000000"/>
      <name val="宋体"/>
      <charset val="134"/>
    </font>
    <font>
      <b/>
      <sz val="12"/>
      <name val="宋体"/>
      <charset val="134"/>
    </font>
    <font>
      <b/>
      <sz val="12"/>
      <name val="楷体_GB2312"/>
      <charset val="134"/>
    </font>
    <font>
      <sz val="12"/>
      <name val="楷体_GB2312"/>
      <charset val="134"/>
    </font>
    <font>
      <sz val="36"/>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9"/>
      <name val="宋体"/>
      <charset val="134"/>
    </font>
    <font>
      <sz val="8"/>
      <name val="Arial"/>
      <charset val="134"/>
    </font>
    <font>
      <sz val="11"/>
      <color indexed="17"/>
      <name val="Tahoma"/>
      <charset val="134"/>
    </font>
    <font>
      <b/>
      <sz val="12"/>
      <name val="Arial"/>
      <charset val="134"/>
    </font>
    <font>
      <b/>
      <sz val="8"/>
      <color indexed="8"/>
      <name val="Helv"/>
      <charset val="134"/>
    </font>
    <font>
      <sz val="10"/>
      <name val="Arial"/>
      <charset val="134"/>
    </font>
    <font>
      <sz val="12"/>
      <name val="Tms Rmn"/>
      <charset val="134"/>
    </font>
    <font>
      <sz val="12"/>
      <name val="Arial"/>
      <charset val="134"/>
    </font>
    <font>
      <b/>
      <sz val="18"/>
      <name val="Arial"/>
      <charset val="134"/>
    </font>
    <font>
      <sz val="11"/>
      <color indexed="17"/>
      <name val="宋体"/>
      <charset val="134"/>
    </font>
    <font>
      <b/>
      <sz val="10"/>
      <name val="Tms Rmn"/>
      <charset val="134"/>
    </font>
    <font>
      <sz val="11"/>
      <color indexed="20"/>
      <name val="Tahoma"/>
      <charset val="134"/>
    </font>
    <font>
      <sz val="11"/>
      <color indexed="20"/>
      <name val="宋体"/>
      <charset val="134"/>
    </font>
    <font>
      <sz val="12"/>
      <color indexed="17"/>
      <name val="宋体"/>
      <charset val="134"/>
    </font>
    <font>
      <sz val="10"/>
      <name val="Helv"/>
      <charset val="134"/>
    </font>
    <font>
      <sz val="10"/>
      <name val="Geneva"/>
      <charset val="134"/>
    </font>
    <font>
      <u/>
      <sz val="9"/>
      <color indexed="36"/>
      <name val="宋体"/>
      <charset val="134"/>
    </font>
    <font>
      <sz val="12"/>
      <color indexed="9"/>
      <name val="Helv"/>
      <charset val="134"/>
    </font>
    <font>
      <sz val="12"/>
      <name val="Helv"/>
      <charset val="134"/>
    </font>
    <font>
      <sz val="12"/>
      <color indexed="16"/>
      <name val="宋体"/>
      <charset val="134"/>
    </font>
    <font>
      <sz val="10"/>
      <name val="MS Serif"/>
      <charset val="134"/>
    </font>
    <font>
      <u/>
      <sz val="12"/>
      <color indexed="20"/>
      <name val="宋体"/>
      <charset val="134"/>
    </font>
    <font>
      <sz val="12"/>
      <color indexed="20"/>
      <name val="宋体"/>
      <charset val="134"/>
    </font>
    <font>
      <u/>
      <sz val="9"/>
      <color indexed="12"/>
      <name val="宋体"/>
      <charset val="134"/>
    </font>
    <font>
      <b/>
      <sz val="11"/>
      <color indexed="56"/>
      <name val="宋体"/>
      <charset val="134"/>
    </font>
    <font>
      <sz val="12"/>
      <name val="Courier"/>
      <charset val="134"/>
    </font>
    <font>
      <b/>
      <sz val="9"/>
      <name val="Arial"/>
      <charset val="134"/>
    </font>
    <font>
      <sz val="10"/>
      <name val="Times New Roman"/>
      <charset val="134"/>
    </font>
    <font>
      <b/>
      <sz val="12"/>
      <color indexed="63"/>
      <name val="宋体"/>
      <charset val="134"/>
    </font>
    <font>
      <sz val="10"/>
      <color indexed="8"/>
      <name val="Arial"/>
      <charset val="134"/>
    </font>
    <font>
      <sz val="10"/>
      <color indexed="16"/>
      <name val="MS Serif"/>
      <charset val="134"/>
    </font>
    <font>
      <b/>
      <sz val="12"/>
      <color indexed="52"/>
      <name val="宋体"/>
      <charset val="134"/>
    </font>
    <font>
      <sz val="11"/>
      <color indexed="8"/>
      <name val="Tahoma"/>
      <charset val="134"/>
    </font>
    <font>
      <sz val="10"/>
      <color indexed="8"/>
      <name val="MS Sans Serif"/>
      <charset val="134"/>
    </font>
    <font>
      <b/>
      <sz val="15"/>
      <color indexed="56"/>
      <name val="宋体"/>
      <charset val="134"/>
    </font>
    <font>
      <sz val="7"/>
      <name val="Small Fonts"/>
      <charset val="134"/>
    </font>
    <font>
      <b/>
      <sz val="13"/>
      <color indexed="56"/>
      <name val="宋体"/>
      <charset val="134"/>
    </font>
    <font>
      <sz val="12"/>
      <color indexed="60"/>
      <name val="宋体"/>
      <charset val="134"/>
    </font>
    <font>
      <sz val="8"/>
      <name val="MS Sans Serif"/>
      <charset val="134"/>
    </font>
    <font>
      <sz val="8"/>
      <name val="Times New Roman"/>
      <charset val="134"/>
    </font>
    <font>
      <sz val="12"/>
      <color indexed="52"/>
      <name val="宋体"/>
      <charset val="134"/>
    </font>
    <font>
      <b/>
      <sz val="14"/>
      <name val="楷体"/>
      <charset val="134"/>
    </font>
    <font>
      <i/>
      <sz val="12"/>
      <color indexed="23"/>
      <name val="宋体"/>
      <charset val="134"/>
    </font>
    <font>
      <sz val="12"/>
      <color indexed="10"/>
      <name val="宋体"/>
      <charset val="134"/>
    </font>
    <font>
      <b/>
      <sz val="21"/>
      <name val="楷体_GB2312"/>
      <charset val="134"/>
    </font>
    <font>
      <b/>
      <sz val="8"/>
      <name val="MS Sans Serif"/>
      <charset val="134"/>
    </font>
    <font>
      <sz val="10"/>
      <name val="MS Sans Serif"/>
      <charset val="134"/>
    </font>
    <font>
      <sz val="12"/>
      <name val="¹ÙÅÁÃ¼"/>
      <charset val="134"/>
    </font>
    <font>
      <b/>
      <sz val="10"/>
      <name val="MS Sans Serif"/>
      <charset val="134"/>
    </font>
    <font>
      <b/>
      <sz val="12"/>
      <color indexed="9"/>
      <name val="宋体"/>
      <charset val="134"/>
    </font>
    <font>
      <sz val="12"/>
      <color indexed="62"/>
      <name val="宋体"/>
      <charset val="134"/>
    </font>
    <font>
      <u/>
      <sz val="8.4"/>
      <color indexed="12"/>
      <name val="Arial"/>
      <charset val="134"/>
    </font>
    <font>
      <sz val="12"/>
      <name val="官帕眉"/>
      <charset val="134"/>
    </font>
    <font>
      <sz val="10"/>
      <name val="楷体"/>
      <charset val="134"/>
    </font>
    <font>
      <b/>
      <sz val="11"/>
      <color rgb="FF000000"/>
      <name val="楷体"/>
      <charset val="134"/>
    </font>
    <font>
      <b/>
      <sz val="11"/>
      <color rgb="FF000000"/>
      <name val="方正小标宋简体"/>
      <charset val="134"/>
    </font>
    <font>
      <b/>
      <sz val="9"/>
      <name val="宋体"/>
      <charset val="134"/>
    </font>
    <font>
      <sz val="28"/>
      <color rgb="FF000000"/>
      <name val="方正小标宋简体"/>
      <charset val="134"/>
    </font>
    <font>
      <sz val="24"/>
      <color rgb="FF000000"/>
      <name val="楷体"/>
      <charset val="134"/>
    </font>
    <font>
      <sz val="16"/>
      <color rgb="FF000000"/>
      <name val="楷体_GB2312"/>
      <charset val="134"/>
    </font>
    <font>
      <sz val="16"/>
      <color rgb="FF000000"/>
      <name val="宋体"/>
      <charset val="134"/>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22"/>
        <bgColor indexed="22"/>
      </patternFill>
    </fill>
    <fill>
      <patternFill patternType="gray125"/>
    </fill>
    <fill>
      <patternFill patternType="solid">
        <fgColor indexed="31"/>
        <bgColor indexed="31"/>
      </patternFill>
    </fill>
    <fill>
      <patternFill patternType="solid">
        <fgColor indexed="11"/>
        <bgColor indexed="64"/>
      </patternFill>
    </fill>
    <fill>
      <patternFill patternType="solid">
        <fgColor indexed="31"/>
        <bgColor indexed="64"/>
      </patternFill>
    </fill>
    <fill>
      <patternFill patternType="solid">
        <fgColor indexed="54"/>
        <bgColor indexed="54"/>
      </patternFill>
    </fill>
    <fill>
      <patternFill patternType="solid">
        <fgColor indexed="26"/>
        <bgColor indexed="26"/>
      </patternFill>
    </fill>
    <fill>
      <patternFill patternType="solid">
        <fgColor indexed="26"/>
        <bgColor indexed="64"/>
      </patternFill>
    </fill>
    <fill>
      <patternFill patternType="solid">
        <fgColor indexed="42"/>
        <bgColor indexed="64"/>
      </patternFill>
    </fill>
    <fill>
      <patternFill patternType="solid">
        <fgColor indexed="25"/>
        <bgColor indexed="25"/>
      </patternFill>
    </fill>
    <fill>
      <patternFill patternType="solid">
        <fgColor indexed="25"/>
        <bgColor indexed="64"/>
      </patternFill>
    </fill>
    <fill>
      <patternFill patternType="solid">
        <fgColor indexed="42"/>
        <bgColor indexed="42"/>
      </patternFill>
    </fill>
    <fill>
      <patternFill patternType="solid">
        <fgColor indexed="47"/>
        <bgColor indexed="47"/>
      </patternFill>
    </fill>
    <fill>
      <patternFill patternType="solid">
        <fgColor indexed="55"/>
        <bgColor indexed="55"/>
      </patternFill>
    </fill>
    <fill>
      <patternFill patternType="solid">
        <fgColor indexed="13"/>
        <bgColor indexed="64"/>
      </patternFill>
    </fill>
    <fill>
      <patternFill patternType="solid">
        <fgColor indexed="49"/>
        <bgColor indexed="49"/>
      </patternFill>
    </fill>
    <fill>
      <patternFill patternType="solid">
        <fgColor indexed="47"/>
        <bgColor indexed="64"/>
      </patternFill>
    </fill>
    <fill>
      <patternFill patternType="solid">
        <fgColor indexed="27"/>
        <bgColor indexed="27"/>
      </patternFill>
    </fill>
    <fill>
      <patternFill patternType="solid">
        <fgColor indexed="27"/>
        <bgColor indexed="64"/>
      </patternFill>
    </fill>
    <fill>
      <patternFill patternType="solid">
        <fgColor indexed="54"/>
        <bgColor indexed="64"/>
      </patternFill>
    </fill>
    <fill>
      <patternFill patternType="solid">
        <fgColor indexed="52"/>
        <bgColor indexed="52"/>
      </patternFill>
    </fill>
    <fill>
      <patternFill patternType="gray0625"/>
    </fill>
    <fill>
      <patternFill patternType="lightUp">
        <fgColor indexed="9"/>
        <bgColor indexed="22"/>
      </patternFill>
    </fill>
    <fill>
      <patternFill patternType="solid">
        <fgColor indexed="55"/>
        <bgColor indexed="64"/>
      </patternFill>
    </fill>
    <fill>
      <patternFill patternType="solid">
        <fgColor indexed="45"/>
        <bgColor indexed="64"/>
      </patternFill>
    </fill>
    <fill>
      <patternFill patternType="solid">
        <fgColor indexed="52"/>
        <bgColor indexed="64"/>
      </patternFill>
    </fill>
    <fill>
      <patternFill patternType="solid">
        <fgColor indexed="44"/>
        <bgColor indexed="44"/>
      </patternFill>
    </fill>
    <fill>
      <patternFill patternType="solid">
        <fgColor indexed="44"/>
        <bgColor indexed="64"/>
      </patternFill>
    </fill>
    <fill>
      <patternFill patternType="solid">
        <fgColor indexed="29"/>
        <bgColor indexed="64"/>
      </patternFill>
    </fill>
    <fill>
      <patternFill patternType="darkVertical"/>
    </fill>
    <fill>
      <patternFill patternType="solid">
        <fgColor indexed="36"/>
        <bgColor indexed="64"/>
      </patternFill>
    </fill>
    <fill>
      <patternFill patternType="solid">
        <fgColor indexed="57"/>
        <bgColor indexed="64"/>
      </patternFill>
    </fill>
    <fill>
      <patternFill patternType="solid">
        <fgColor indexed="12"/>
        <bgColor indexed="64"/>
      </patternFill>
    </fill>
    <fill>
      <patternFill patternType="solid">
        <fgColor indexed="46"/>
        <bgColor indexed="64"/>
      </patternFill>
    </fill>
    <fill>
      <patternFill patternType="solid">
        <fgColor indexed="49"/>
        <bgColor indexed="64"/>
      </patternFill>
    </fill>
    <fill>
      <patternFill patternType="solid">
        <fgColor indexed="15"/>
        <bgColor indexed="64"/>
      </patternFill>
    </fill>
    <fill>
      <patternFill patternType="solid">
        <fgColor indexed="45"/>
        <bgColor indexed="45"/>
      </patternFill>
    </fill>
    <fill>
      <patternFill patternType="mediumGray">
        <fgColor indexed="22"/>
      </patternFill>
    </fill>
    <fill>
      <patternFill patternType="solid">
        <fgColor indexed="30"/>
        <bgColor indexed="64"/>
      </patternFill>
    </fill>
    <fill>
      <patternFill patternType="solid">
        <fgColor indexed="62"/>
        <bgColor indexed="64"/>
      </patternFill>
    </fill>
    <fill>
      <patternFill patternType="lightUp">
        <fgColor indexed="9"/>
        <bgColor indexed="55"/>
      </patternFill>
    </fill>
    <fill>
      <patternFill patternType="lightUp">
        <fgColor indexed="9"/>
        <bgColor indexed="29"/>
      </patternFill>
    </fill>
    <fill>
      <patternFill patternType="solid">
        <fgColor indexed="10"/>
        <bgColor indexed="64"/>
      </patternFill>
    </fill>
    <fill>
      <patternFill patternType="solid">
        <fgColor indexed="43"/>
        <bgColor indexed="64"/>
      </patternFill>
    </fill>
    <fill>
      <patternFill patternType="solid">
        <fgColor indexed="53"/>
        <bgColor indexed="64"/>
      </patternFill>
    </fill>
  </fills>
  <borders count="48">
    <border>
      <left/>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indexed="23"/>
      </left>
      <right style="thin">
        <color indexed="23"/>
      </right>
      <top style="thin">
        <color indexed="23"/>
      </top>
      <bottom style="thin">
        <color indexed="23"/>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style="medium">
        <color auto="1"/>
      </top>
      <bottom style="medium">
        <color auto="1"/>
      </bottom>
      <diagonal/>
    </border>
    <border>
      <left/>
      <right style="medium">
        <color auto="1"/>
      </right>
      <top/>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22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 fillId="7" borderId="29" applyNumberFormat="0" applyFont="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30" applyNumberFormat="0" applyFill="0" applyAlignment="0" applyProtection="0">
      <alignment vertical="center"/>
    </xf>
    <xf numFmtId="0" fontId="80" fillId="0" borderId="30" applyNumberFormat="0" applyFill="0" applyAlignment="0" applyProtection="0">
      <alignment vertical="center"/>
    </xf>
    <xf numFmtId="0" fontId="81" fillId="0" borderId="31" applyNumberFormat="0" applyFill="0" applyAlignment="0" applyProtection="0">
      <alignment vertical="center"/>
    </xf>
    <xf numFmtId="0" fontId="81" fillId="0" borderId="0" applyNumberFormat="0" applyFill="0" applyBorder="0" applyAlignment="0" applyProtection="0">
      <alignment vertical="center"/>
    </xf>
    <xf numFmtId="0" fontId="82" fillId="8" borderId="32" applyNumberFormat="0" applyAlignment="0" applyProtection="0">
      <alignment vertical="center"/>
    </xf>
    <xf numFmtId="0" fontId="83" fillId="9" borderId="33" applyNumberFormat="0" applyAlignment="0" applyProtection="0">
      <alignment vertical="center"/>
    </xf>
    <xf numFmtId="0" fontId="84" fillId="9" borderId="32" applyNumberFormat="0" applyAlignment="0" applyProtection="0">
      <alignment vertical="center"/>
    </xf>
    <xf numFmtId="0" fontId="85" fillId="10" borderId="34" applyNumberFormat="0" applyAlignment="0" applyProtection="0">
      <alignment vertical="center"/>
    </xf>
    <xf numFmtId="0" fontId="86" fillId="0" borderId="35" applyNumberFormat="0" applyFill="0" applyAlignment="0" applyProtection="0">
      <alignment vertical="center"/>
    </xf>
    <xf numFmtId="0" fontId="87" fillId="0" borderId="36" applyNumberFormat="0" applyFill="0" applyAlignment="0" applyProtection="0">
      <alignment vertical="center"/>
    </xf>
    <xf numFmtId="0" fontId="88" fillId="11" borderId="0" applyNumberFormat="0" applyBorder="0" applyAlignment="0" applyProtection="0">
      <alignment vertical="center"/>
    </xf>
    <xf numFmtId="0" fontId="89" fillId="12" borderId="0" applyNumberFormat="0" applyBorder="0" applyAlignment="0" applyProtection="0">
      <alignment vertical="center"/>
    </xf>
    <xf numFmtId="0" fontId="90" fillId="13" borderId="0" applyNumberFormat="0" applyBorder="0" applyAlignment="0" applyProtection="0">
      <alignment vertical="center"/>
    </xf>
    <xf numFmtId="0" fontId="91" fillId="14" borderId="0" applyNumberFormat="0" applyBorder="0" applyAlignment="0" applyProtection="0">
      <alignment vertical="center"/>
    </xf>
    <xf numFmtId="0" fontId="92" fillId="15" borderId="0" applyNumberFormat="0" applyBorder="0" applyAlignment="0" applyProtection="0">
      <alignment vertical="center"/>
    </xf>
    <xf numFmtId="0" fontId="92" fillId="16" borderId="0" applyNumberFormat="0" applyBorder="0" applyAlignment="0" applyProtection="0">
      <alignment vertical="center"/>
    </xf>
    <xf numFmtId="0" fontId="91" fillId="17" borderId="0" applyNumberFormat="0" applyBorder="0" applyAlignment="0" applyProtection="0">
      <alignment vertical="center"/>
    </xf>
    <xf numFmtId="0" fontId="91" fillId="18" borderId="0" applyNumberFormat="0" applyBorder="0" applyAlignment="0" applyProtection="0">
      <alignment vertical="center"/>
    </xf>
    <xf numFmtId="0" fontId="92" fillId="19" borderId="0" applyNumberFormat="0" applyBorder="0" applyAlignment="0" applyProtection="0">
      <alignment vertical="center"/>
    </xf>
    <xf numFmtId="0" fontId="92" fillId="20" borderId="0" applyNumberFormat="0" applyBorder="0" applyAlignment="0" applyProtection="0">
      <alignment vertical="center"/>
    </xf>
    <xf numFmtId="0" fontId="91" fillId="21" borderId="0" applyNumberFormat="0" applyBorder="0" applyAlignment="0" applyProtection="0">
      <alignment vertical="center"/>
    </xf>
    <xf numFmtId="0" fontId="91" fillId="22" borderId="0" applyNumberFormat="0" applyBorder="0" applyAlignment="0" applyProtection="0">
      <alignment vertical="center"/>
    </xf>
    <xf numFmtId="0" fontId="92" fillId="23" borderId="0" applyNumberFormat="0" applyBorder="0" applyAlignment="0" applyProtection="0">
      <alignment vertical="center"/>
    </xf>
    <xf numFmtId="0" fontId="92" fillId="24" borderId="0" applyNumberFormat="0" applyBorder="0" applyAlignment="0" applyProtection="0">
      <alignment vertical="center"/>
    </xf>
    <xf numFmtId="0" fontId="91" fillId="25" borderId="0" applyNumberFormat="0" applyBorder="0" applyAlignment="0" applyProtection="0">
      <alignment vertical="center"/>
    </xf>
    <xf numFmtId="0" fontId="91" fillId="26" borderId="0" applyNumberFormat="0" applyBorder="0" applyAlignment="0" applyProtection="0">
      <alignment vertical="center"/>
    </xf>
    <xf numFmtId="0" fontId="92" fillId="27" borderId="0" applyNumberFormat="0" applyBorder="0" applyAlignment="0" applyProtection="0">
      <alignment vertical="center"/>
    </xf>
    <xf numFmtId="0" fontId="92" fillId="28" borderId="0" applyNumberFormat="0" applyBorder="0" applyAlignment="0" applyProtection="0">
      <alignment vertical="center"/>
    </xf>
    <xf numFmtId="0" fontId="91" fillId="29" borderId="0" applyNumberFormat="0" applyBorder="0" applyAlignment="0" applyProtection="0">
      <alignment vertical="center"/>
    </xf>
    <xf numFmtId="0" fontId="91" fillId="30" borderId="0" applyNumberFormat="0" applyBorder="0" applyAlignment="0" applyProtection="0">
      <alignment vertical="center"/>
    </xf>
    <xf numFmtId="0" fontId="92" fillId="31" borderId="0" applyNumberFormat="0" applyBorder="0" applyAlignment="0" applyProtection="0">
      <alignment vertical="center"/>
    </xf>
    <xf numFmtId="0" fontId="92" fillId="32" borderId="0" applyNumberFormat="0" applyBorder="0" applyAlignment="0" applyProtection="0">
      <alignment vertical="center"/>
    </xf>
    <xf numFmtId="0" fontId="91" fillId="33" borderId="0" applyNumberFormat="0" applyBorder="0" applyAlignment="0" applyProtection="0">
      <alignment vertical="center"/>
    </xf>
    <xf numFmtId="0" fontId="91" fillId="34" borderId="0" applyNumberFormat="0" applyBorder="0" applyAlignment="0" applyProtection="0">
      <alignment vertical="center"/>
    </xf>
    <xf numFmtId="0" fontId="92" fillId="35" borderId="0" applyNumberFormat="0" applyBorder="0" applyAlignment="0" applyProtection="0">
      <alignment vertical="center"/>
    </xf>
    <xf numFmtId="0" fontId="92" fillId="36" borderId="0" applyNumberFormat="0" applyBorder="0" applyAlignment="0" applyProtection="0">
      <alignment vertical="center"/>
    </xf>
    <xf numFmtId="0" fontId="91" fillId="37" borderId="0" applyNumberFormat="0" applyBorder="0" applyAlignment="0" applyProtection="0">
      <alignment vertical="center"/>
    </xf>
    <xf numFmtId="0" fontId="3" fillId="38" borderId="0" applyNumberFormat="0" applyBorder="0" applyAlignment="0" applyProtection="0">
      <alignment vertical="center"/>
    </xf>
    <xf numFmtId="0" fontId="3" fillId="39" borderId="0" applyNumberFormat="0" applyBorder="0" applyAlignment="0" applyProtection="0">
      <alignment vertical="center"/>
    </xf>
    <xf numFmtId="0" fontId="0" fillId="40" borderId="21" applyNumberFormat="0" applyFont="0" applyAlignment="0">
      <alignment horizontal="center" vertical="center"/>
    </xf>
    <xf numFmtId="0" fontId="3" fillId="41" borderId="0" applyNumberFormat="0" applyBorder="0" applyAlignment="0" applyProtection="0">
      <alignment vertical="center"/>
    </xf>
    <xf numFmtId="176" fontId="13" fillId="0" borderId="0">
      <alignment vertical="center"/>
    </xf>
    <xf numFmtId="0" fontId="3" fillId="42" borderId="0" applyNumberFormat="0" applyBorder="0" applyAlignment="0" applyProtection="0">
      <alignment vertical="center"/>
    </xf>
    <xf numFmtId="0" fontId="3" fillId="43" borderId="0" applyNumberFormat="0" applyBorder="0" applyAlignment="0" applyProtection="0">
      <alignment vertical="center"/>
    </xf>
    <xf numFmtId="0" fontId="93" fillId="44" borderId="0" applyNumberFormat="0" applyBorder="0" applyAlignment="0" applyProtection="0">
      <alignment vertical="center"/>
    </xf>
    <xf numFmtId="0" fontId="3" fillId="45" borderId="0" applyNumberFormat="0" applyBorder="0" applyAlignment="0" applyProtection="0">
      <alignment vertical="center"/>
    </xf>
    <xf numFmtId="0" fontId="94" fillId="46" borderId="9" applyNumberFormat="0" applyBorder="0" applyAlignment="0" applyProtection="0">
      <alignment vertical="center"/>
    </xf>
    <xf numFmtId="0" fontId="95" fillId="47" borderId="0" applyNumberFormat="0" applyBorder="0" applyAlignment="0" applyProtection="0">
      <alignment vertical="center"/>
    </xf>
    <xf numFmtId="0" fontId="93" fillId="39" borderId="0" applyNumberFormat="0" applyBorder="0" applyAlignment="0" applyProtection="0">
      <alignment vertical="center"/>
    </xf>
    <xf numFmtId="0" fontId="3" fillId="46" borderId="0" applyNumberFormat="0" applyBorder="0" applyAlignment="0" applyProtection="0">
      <alignment vertical="center"/>
    </xf>
    <xf numFmtId="49" fontId="0" fillId="0" borderId="0" applyFont="0" applyFill="0" applyBorder="0" applyAlignment="0" applyProtection="0">
      <alignment vertical="center"/>
    </xf>
    <xf numFmtId="10" fontId="0" fillId="0" borderId="0" applyFont="0" applyFill="0" applyBorder="0" applyAlignment="0" applyProtection="0">
      <alignment vertical="center"/>
    </xf>
    <xf numFmtId="0" fontId="94" fillId="5" borderId="9">
      <alignment vertical="center"/>
    </xf>
    <xf numFmtId="0" fontId="96" fillId="0" borderId="21">
      <alignment horizontal="left" vertical="center"/>
    </xf>
    <xf numFmtId="40" fontId="97" fillId="0" borderId="0" applyBorder="0">
      <alignment horizontal="right" vertical="center"/>
    </xf>
    <xf numFmtId="0" fontId="93" fillId="48" borderId="0" applyNumberFormat="0" applyBorder="0" applyAlignment="0" applyProtection="0">
      <alignment vertical="center"/>
    </xf>
    <xf numFmtId="0" fontId="93" fillId="49" borderId="0" applyNumberFormat="0" applyBorder="0" applyAlignment="0" applyProtection="0">
      <alignment vertical="center"/>
    </xf>
    <xf numFmtId="0" fontId="3" fillId="50" borderId="0" applyNumberFormat="0" applyBorder="0" applyAlignment="0" applyProtection="0">
      <alignment vertical="center"/>
    </xf>
    <xf numFmtId="0" fontId="3" fillId="47" borderId="0" applyNumberFormat="0" applyBorder="0" applyAlignment="0" applyProtection="0">
      <alignment vertical="center"/>
    </xf>
    <xf numFmtId="0" fontId="93" fillId="51" borderId="0" applyNumberFormat="0" applyBorder="0" applyAlignment="0" applyProtection="0">
      <alignment vertical="center"/>
    </xf>
    <xf numFmtId="0" fontId="93" fillId="52" borderId="0" applyNumberFormat="0" applyBorder="0" applyAlignment="0" applyProtection="0">
      <alignment vertical="center"/>
    </xf>
    <xf numFmtId="0" fontId="13" fillId="0" borderId="0" applyProtection="0">
      <alignment vertical="center"/>
    </xf>
    <xf numFmtId="0" fontId="3" fillId="5" borderId="0" applyNumberFormat="0" applyBorder="0" applyAlignment="0" applyProtection="0">
      <alignment vertical="center"/>
    </xf>
    <xf numFmtId="0" fontId="94" fillId="53" borderId="9">
      <alignment vertical="center"/>
    </xf>
    <xf numFmtId="0" fontId="3" fillId="51" borderId="0" applyNumberFormat="0" applyBorder="0" applyAlignment="0" applyProtection="0">
      <alignment vertical="center"/>
    </xf>
    <xf numFmtId="0" fontId="93" fillId="54" borderId="0" applyNumberFormat="0" applyBorder="0" applyAlignment="0" applyProtection="0">
      <alignment vertical="center"/>
    </xf>
    <xf numFmtId="0" fontId="98" fillId="0" borderId="0">
      <alignment vertical="center"/>
    </xf>
    <xf numFmtId="0" fontId="3" fillId="55" borderId="0" applyNumberFormat="0" applyBorder="0" applyAlignment="0" applyProtection="0">
      <alignment vertical="center"/>
    </xf>
    <xf numFmtId="0" fontId="3" fillId="56" borderId="0" applyNumberFormat="0" applyBorder="0" applyAlignment="0" applyProtection="0">
      <alignment vertical="center"/>
    </xf>
    <xf numFmtId="0" fontId="99" fillId="0" borderId="0" applyNumberFormat="0" applyFill="0" applyBorder="0" applyAlignment="0" applyProtection="0">
      <alignment vertical="center"/>
    </xf>
    <xf numFmtId="0" fontId="3" fillId="57" borderId="0" applyNumberFormat="0" applyBorder="0" applyAlignment="0" applyProtection="0">
      <alignment vertical="center"/>
    </xf>
    <xf numFmtId="4" fontId="0" fillId="0" borderId="0" applyFont="0" applyFill="0" applyBorder="0" applyAlignment="0" applyProtection="0">
      <alignment vertical="center"/>
    </xf>
    <xf numFmtId="177" fontId="59" fillId="0" borderId="9">
      <alignment vertical="center"/>
      <protection locked="0"/>
    </xf>
    <xf numFmtId="0" fontId="100" fillId="0" borderId="37" applyProtection="0">
      <alignment vertical="center"/>
    </xf>
    <xf numFmtId="0" fontId="93" fillId="55" borderId="0" applyNumberFormat="0" applyBorder="0" applyAlignment="0" applyProtection="0">
      <alignment vertical="center"/>
    </xf>
    <xf numFmtId="0" fontId="101" fillId="0" borderId="0" applyProtection="0">
      <alignment vertical="center"/>
    </xf>
    <xf numFmtId="0" fontId="59" fillId="0" borderId="9">
      <alignment horizontal="distributed" vertical="center" wrapText="1"/>
    </xf>
    <xf numFmtId="0" fontId="100" fillId="0" borderId="0" applyProtection="0">
      <alignment vertical="center"/>
    </xf>
    <xf numFmtId="0" fontId="96" fillId="0" borderId="0" applyProtection="0">
      <alignment vertical="center"/>
    </xf>
    <xf numFmtId="0" fontId="93" fillId="58" borderId="0" applyNumberFormat="0" applyBorder="0" applyAlignment="0" applyProtection="0">
      <alignment vertical="center"/>
    </xf>
    <xf numFmtId="0" fontId="102" fillId="47" borderId="0" applyNumberFormat="0" applyBorder="0" applyAlignment="0" applyProtection="0">
      <alignment vertical="center"/>
    </xf>
    <xf numFmtId="0" fontId="93" fillId="59" borderId="0" applyNumberFormat="0" applyBorder="0" applyAlignment="0" applyProtection="0">
      <alignment vertical="center"/>
    </xf>
    <xf numFmtId="0" fontId="103" fillId="60" borderId="20">
      <alignment vertical="center"/>
      <protection locked="0"/>
    </xf>
    <xf numFmtId="0" fontId="5" fillId="61" borderId="0" applyNumberFormat="0" applyBorder="0" applyAlignment="0" applyProtection="0">
      <alignment vertical="center"/>
    </xf>
    <xf numFmtId="0" fontId="93" fillId="62" borderId="0" applyNumberFormat="0" applyBorder="0" applyAlignment="0" applyProtection="0">
      <alignment vertical="center"/>
    </xf>
    <xf numFmtId="0" fontId="104" fillId="63" borderId="0" applyNumberFormat="0" applyBorder="0" applyAlignment="0" applyProtection="0">
      <alignment vertical="center"/>
    </xf>
    <xf numFmtId="0" fontId="105" fillId="63" borderId="0" applyNumberFormat="0" applyBorder="0" applyAlignment="0" applyProtection="0">
      <alignment vertical="center"/>
    </xf>
    <xf numFmtId="0" fontId="93" fillId="5" borderId="0" applyNumberFormat="0" applyBorder="0" applyAlignment="0" applyProtection="0">
      <alignment vertical="center"/>
    </xf>
    <xf numFmtId="0" fontId="93" fillId="64" borderId="0" applyNumberFormat="0" applyBorder="0" applyAlignment="0" applyProtection="0">
      <alignment vertical="center"/>
    </xf>
    <xf numFmtId="0" fontId="93" fillId="65" borderId="0" applyNumberFormat="0" applyBorder="0" applyAlignment="0" applyProtection="0">
      <alignment vertical="center"/>
    </xf>
    <xf numFmtId="0" fontId="93" fillId="66" borderId="0" applyNumberFormat="0" applyBorder="0" applyAlignment="0" applyProtection="0">
      <alignment vertical="center"/>
    </xf>
    <xf numFmtId="0" fontId="3" fillId="67" borderId="0" applyNumberFormat="0" applyBorder="0" applyAlignment="0" applyProtection="0">
      <alignment vertical="center"/>
    </xf>
    <xf numFmtId="0" fontId="0" fillId="68" borderId="0" applyNumberFormat="0" applyFont="0" applyBorder="0" applyAlignment="0">
      <alignment horizontal="center" vertical="center"/>
    </xf>
    <xf numFmtId="0" fontId="106" fillId="47" borderId="0" applyNumberFormat="0" applyBorder="0" applyAlignment="0" applyProtection="0">
      <alignment vertical="center"/>
    </xf>
    <xf numFmtId="0" fontId="107" fillId="0" borderId="0">
      <alignment vertical="center"/>
    </xf>
    <xf numFmtId="0" fontId="108" fillId="0" borderId="0">
      <alignment vertical="center"/>
    </xf>
    <xf numFmtId="0" fontId="109" fillId="0" borderId="0" applyNumberFormat="0" applyFill="0" applyBorder="0" applyAlignment="0" applyProtection="0">
      <alignment vertical="top"/>
      <protection locked="0"/>
    </xf>
    <xf numFmtId="0" fontId="93" fillId="69" borderId="0" applyNumberFormat="0" applyBorder="0" applyAlignment="0" applyProtection="0">
      <alignment vertical="center"/>
    </xf>
    <xf numFmtId="0" fontId="93" fillId="70" borderId="0" applyNumberFormat="0" applyBorder="0" applyAlignment="0" applyProtection="0">
      <alignment vertical="center"/>
    </xf>
    <xf numFmtId="178" fontId="110" fillId="71" borderId="0">
      <alignment vertical="center"/>
    </xf>
    <xf numFmtId="0" fontId="94" fillId="5" borderId="0" applyNumberFormat="0" applyBorder="0" applyAlignment="0" applyProtection="0">
      <alignment vertical="center"/>
    </xf>
    <xf numFmtId="0" fontId="3" fillId="72" borderId="0" applyNumberFormat="0" applyBorder="0" applyAlignment="0" applyProtection="0">
      <alignment vertical="center"/>
    </xf>
    <xf numFmtId="0" fontId="96" fillId="0" borderId="38" applyNumberFormat="0" applyAlignment="0" applyProtection="0">
      <alignment horizontal="left" vertical="center"/>
    </xf>
    <xf numFmtId="0" fontId="93" fillId="73" borderId="0" applyNumberFormat="0" applyBorder="0" applyAlignment="0" applyProtection="0">
      <alignment vertical="center"/>
    </xf>
    <xf numFmtId="178" fontId="111" fillId="74" borderId="0">
      <alignment vertical="center"/>
    </xf>
    <xf numFmtId="15"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2" fillId="75" borderId="0" applyNumberFormat="0" applyBorder="0" applyAlignment="0" applyProtection="0">
      <alignment vertical="center"/>
    </xf>
    <xf numFmtId="0" fontId="113" fillId="0" borderId="0" applyNumberFormat="0" applyAlignment="0">
      <alignment horizontal="left" vertical="center"/>
    </xf>
    <xf numFmtId="0" fontId="114" fillId="0" borderId="0" applyNumberFormat="0" applyFill="0" applyBorder="0" applyAlignment="0" applyProtection="0">
      <alignment vertical="top"/>
      <protection locked="0"/>
    </xf>
    <xf numFmtId="1" fontId="59" fillId="0" borderId="9">
      <alignment vertical="center"/>
      <protection locked="0"/>
    </xf>
    <xf numFmtId="0" fontId="115" fillId="63"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alignment vertical="center"/>
    </xf>
    <xf numFmtId="0" fontId="0" fillId="76" borderId="0" applyNumberFormat="0" applyFont="0" applyBorder="0" applyAlignment="0" applyProtection="0">
      <alignment vertical="center"/>
    </xf>
    <xf numFmtId="0" fontId="98" fillId="0" borderId="39">
      <alignment vertical="center"/>
    </xf>
    <xf numFmtId="3" fontId="0" fillId="0" borderId="0" applyFont="0" applyFill="0" applyBorder="0" applyAlignment="0" applyProtection="0">
      <alignment vertical="center"/>
    </xf>
    <xf numFmtId="0" fontId="3" fillId="63" borderId="0" applyNumberFormat="0" applyBorder="0" applyAlignment="0" applyProtection="0">
      <alignment vertical="center"/>
    </xf>
    <xf numFmtId="0" fontId="112" fillId="63" borderId="0" applyNumberFormat="0" applyBorder="0" applyAlignment="0" applyProtection="0">
      <alignment vertical="center"/>
    </xf>
    <xf numFmtId="0" fontId="116" fillId="0" borderId="0" applyNumberFormat="0" applyFill="0" applyBorder="0" applyAlignment="0" applyProtection="0">
      <alignment vertical="top"/>
      <protection locked="0"/>
    </xf>
    <xf numFmtId="181" fontId="0" fillId="0" borderId="0" applyFont="0" applyFill="0" applyBorder="0" applyAlignment="0" applyProtection="0">
      <alignment vertical="center"/>
    </xf>
    <xf numFmtId="0" fontId="93" fillId="42" borderId="0" applyNumberFormat="0" applyBorder="0" applyAlignment="0" applyProtection="0">
      <alignment vertical="center"/>
    </xf>
    <xf numFmtId="0" fontId="3" fillId="66" borderId="0" applyNumberFormat="0" applyBorder="0" applyAlignment="0" applyProtection="0">
      <alignment vertical="center"/>
    </xf>
    <xf numFmtId="182" fontId="98" fillId="0" borderId="17" applyFill="0" applyProtection="0">
      <alignment horizontal="right" vertical="center"/>
    </xf>
    <xf numFmtId="0" fontId="117" fillId="0" borderId="40" applyNumberFormat="0" applyFill="0" applyAlignment="0" applyProtection="0">
      <alignment vertical="center"/>
    </xf>
    <xf numFmtId="0" fontId="0" fillId="0" borderId="0" applyNumberFormat="0" applyFont="0" applyFill="0" applyBorder="0" applyAlignment="0" applyProtection="0">
      <alignment horizontal="left" vertical="center"/>
    </xf>
    <xf numFmtId="183"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8" fillId="0" borderId="0">
      <alignment vertical="center"/>
    </xf>
    <xf numFmtId="0" fontId="93" fillId="67" borderId="0" applyNumberFormat="0" applyBorder="0" applyAlignment="0" applyProtection="0">
      <alignment vertical="center"/>
    </xf>
    <xf numFmtId="184" fontId="0" fillId="0" borderId="0" applyFont="0" applyFill="0" applyBorder="0" applyAlignment="0" applyProtection="0">
      <alignment vertical="center"/>
    </xf>
    <xf numFmtId="0" fontId="117" fillId="0" borderId="0" applyNumberFormat="0" applyFill="0" applyBorder="0" applyAlignment="0" applyProtection="0">
      <alignment vertical="center"/>
    </xf>
    <xf numFmtId="185" fontId="98" fillId="0" borderId="0">
      <alignment vertical="center"/>
    </xf>
    <xf numFmtId="0" fontId="119" fillId="0" borderId="0" applyNumberFormat="0" applyFill="0" applyBorder="0" applyAlignment="0" applyProtection="0">
      <alignment vertical="center"/>
    </xf>
    <xf numFmtId="0" fontId="98" fillId="0" borderId="12" applyNumberFormat="0" applyFill="0" applyProtection="0">
      <alignment horizontal="right" vertical="center"/>
    </xf>
    <xf numFmtId="0" fontId="107" fillId="0" borderId="0">
      <alignment vertical="center"/>
      <protection locked="0"/>
    </xf>
    <xf numFmtId="0" fontId="120" fillId="0" borderId="0">
      <alignment vertical="center"/>
    </xf>
    <xf numFmtId="0" fontId="121" fillId="5" borderId="41" applyNumberFormat="0" applyAlignment="0" applyProtection="0">
      <alignment vertical="center"/>
    </xf>
    <xf numFmtId="186" fontId="122" fillId="0" borderId="0" applyFill="0" applyBorder="0" applyAlignment="0">
      <alignment vertical="center"/>
    </xf>
    <xf numFmtId="0" fontId="122" fillId="0" borderId="0" applyNumberFormat="0" applyFill="0" applyBorder="0" applyAlignment="0" applyProtection="0">
      <alignment vertical="top"/>
    </xf>
    <xf numFmtId="0" fontId="123" fillId="0" borderId="0" applyNumberFormat="0" applyAlignment="0">
      <alignment horizontal="left" vertical="center"/>
    </xf>
    <xf numFmtId="0" fontId="13" fillId="0" borderId="0" applyNumberFormat="0" applyFill="0" applyBorder="0" applyAlignment="0" applyProtection="0">
      <alignment vertical="center"/>
    </xf>
    <xf numFmtId="0" fontId="124" fillId="5" borderId="11" applyNumberFormat="0" applyAlignment="0" applyProtection="0">
      <alignment vertical="center"/>
    </xf>
    <xf numFmtId="0" fontId="43" fillId="0" borderId="0">
      <alignment vertical="center"/>
    </xf>
    <xf numFmtId="0" fontId="106" fillId="50" borderId="0" applyNumberFormat="0" applyBorder="0" applyAlignment="0" applyProtection="0">
      <alignment vertical="center"/>
    </xf>
    <xf numFmtId="0" fontId="93" fillId="77" borderId="0" applyNumberFormat="0" applyBorder="0" applyAlignment="0" applyProtection="0">
      <alignment vertical="center"/>
    </xf>
    <xf numFmtId="9" fontId="0" fillId="0" borderId="0" applyFont="0" applyFill="0" applyBorder="0" applyAlignment="0" applyProtection="0">
      <alignment vertical="center"/>
    </xf>
    <xf numFmtId="0" fontId="93" fillId="78" borderId="0" applyNumberFormat="0" applyBorder="0" applyAlignment="0" applyProtection="0">
      <alignment vertical="center"/>
    </xf>
    <xf numFmtId="0" fontId="125" fillId="0" borderId="0">
      <alignment vertical="center"/>
    </xf>
    <xf numFmtId="187" fontId="120" fillId="0" borderId="0">
      <alignment vertical="center"/>
    </xf>
    <xf numFmtId="0" fontId="126" fillId="0" borderId="0">
      <alignment vertical="center"/>
    </xf>
    <xf numFmtId="0" fontId="111" fillId="0" borderId="0">
      <alignment vertical="center"/>
    </xf>
    <xf numFmtId="0" fontId="43" fillId="0" borderId="0" applyNumberFormat="0" applyFill="0" applyBorder="0" applyAlignment="0" applyProtection="0">
      <alignment horizontal="left" vertical="center"/>
    </xf>
    <xf numFmtId="0" fontId="122" fillId="0" borderId="0">
      <alignment vertical="top"/>
    </xf>
    <xf numFmtId="0" fontId="5" fillId="79" borderId="0" applyNumberFormat="0" applyBorder="0" applyAlignment="0" applyProtection="0">
      <alignment vertical="center"/>
    </xf>
    <xf numFmtId="0" fontId="5" fillId="80" borderId="0" applyNumberFormat="0" applyBorder="0" applyAlignment="0" applyProtection="0">
      <alignment vertical="center"/>
    </xf>
    <xf numFmtId="0" fontId="127" fillId="0" borderId="42" applyNumberFormat="0" applyFill="0" applyAlignment="0" applyProtection="0">
      <alignment vertical="center"/>
    </xf>
    <xf numFmtId="0" fontId="13" fillId="0" borderId="0">
      <alignment vertical="center"/>
    </xf>
    <xf numFmtId="188" fontId="120" fillId="0" borderId="0">
      <alignment vertical="center"/>
    </xf>
    <xf numFmtId="2" fontId="100" fillId="0" borderId="0" applyProtection="0">
      <alignment vertical="center"/>
    </xf>
    <xf numFmtId="0" fontId="93" fillId="81" borderId="0" applyNumberFormat="0" applyBorder="0" applyAlignment="0" applyProtection="0">
      <alignment vertical="center"/>
    </xf>
    <xf numFmtId="37" fontId="128" fillId="0" borderId="0">
      <alignment vertical="center"/>
    </xf>
    <xf numFmtId="0" fontId="98" fillId="0" borderId="12" applyNumberFormat="0" applyFill="0" applyProtection="0">
      <alignment horizontal="left" vertical="center"/>
    </xf>
    <xf numFmtId="0" fontId="0" fillId="0" borderId="0" applyFont="0" applyFill="0" applyBorder="0" applyAlignment="0" applyProtection="0">
      <alignment vertical="center"/>
    </xf>
    <xf numFmtId="189" fontId="0" fillId="0" borderId="0" applyFont="0" applyFill="0" applyBorder="0" applyAlignment="0" applyProtection="0">
      <alignment vertical="center"/>
    </xf>
    <xf numFmtId="0" fontId="129" fillId="0" borderId="43" applyNumberFormat="0" applyFill="0" applyAlignment="0" applyProtection="0">
      <alignment vertical="center"/>
    </xf>
    <xf numFmtId="0" fontId="130" fillId="82" borderId="0" applyNumberFormat="0" applyBorder="0" applyAlignment="0" applyProtection="0">
      <alignment vertical="center"/>
    </xf>
    <xf numFmtId="0" fontId="131" fillId="0" borderId="0" applyNumberFormat="0" applyFill="0" applyBorder="0" applyAlignment="0">
      <alignment horizontal="center" vertical="center"/>
    </xf>
    <xf numFmtId="0" fontId="132" fillId="0" borderId="0">
      <alignment horizontal="center" vertical="center" wrapText="1"/>
      <protection locked="0"/>
    </xf>
    <xf numFmtId="190" fontId="0" fillId="0" borderId="0" applyFont="0" applyFill="0" applyBorder="0" applyAlignment="0" applyProtection="0">
      <alignment vertical="center"/>
    </xf>
    <xf numFmtId="191" fontId="0" fillId="0" borderId="0" applyFont="0" applyFill="0" applyBorder="0" applyAlignment="0" applyProtection="0">
      <alignment vertical="center"/>
    </xf>
    <xf numFmtId="192" fontId="0" fillId="0" borderId="0" applyFont="0" applyFill="0" applyBorder="0" applyAlignment="0" applyProtection="0">
      <alignment vertical="center"/>
    </xf>
    <xf numFmtId="193" fontId="0" fillId="0" borderId="0" applyFont="0" applyFill="0" applyBorder="0" applyAlignment="0" applyProtection="0">
      <alignment vertical="center"/>
    </xf>
    <xf numFmtId="0" fontId="133" fillId="0" borderId="44" applyNumberFormat="0" applyFill="0" applyAlignment="0" applyProtection="0">
      <alignment vertical="center"/>
    </xf>
    <xf numFmtId="0" fontId="134" fillId="0" borderId="12" applyNumberFormat="0" applyFill="0" applyProtection="0">
      <alignment horizontal="center" vertical="center"/>
    </xf>
    <xf numFmtId="0" fontId="5" fillId="0" borderId="45" applyNumberFormat="0" applyFill="0" applyAlignment="0" applyProtection="0">
      <alignment vertical="center"/>
    </xf>
    <xf numFmtId="0" fontId="6" fillId="0" borderId="0"/>
    <xf numFmtId="0" fontId="135"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3" fillId="0" borderId="0">
      <alignment vertical="center"/>
    </xf>
    <xf numFmtId="0" fontId="0" fillId="46" borderId="46" applyNumberFormat="0" applyFont="0" applyAlignment="0" applyProtection="0">
      <alignment vertical="center"/>
    </xf>
    <xf numFmtId="0" fontId="137" fillId="0" borderId="0">
      <alignment horizontal="centerContinuous" vertical="center"/>
    </xf>
    <xf numFmtId="19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8" fillId="0" borderId="0">
      <alignment horizontal="center" vertical="center"/>
    </xf>
    <xf numFmtId="195" fontId="0" fillId="0" borderId="0" applyFont="0" applyFill="0" applyBorder="0" applyAlignment="0" applyProtection="0">
      <alignment vertical="center"/>
    </xf>
    <xf numFmtId="196" fontId="0" fillId="0" borderId="0" applyFont="0" applyFill="0" applyBorder="0" applyAlignment="0" applyProtection="0">
      <alignment vertical="center"/>
    </xf>
    <xf numFmtId="0" fontId="93" fillId="83" borderId="0" applyNumberFormat="0" applyBorder="0" applyAlignment="0" applyProtection="0">
      <alignment vertical="center"/>
    </xf>
    <xf numFmtId="0" fontId="139" fillId="0" borderId="0">
      <alignment vertical="center"/>
    </xf>
    <xf numFmtId="0" fontId="140" fillId="0" borderId="0">
      <alignment vertical="center"/>
    </xf>
    <xf numFmtId="38" fontId="0" fillId="0" borderId="0" applyFont="0" applyFill="0" applyBorder="0" applyAlignment="0" applyProtection="0">
      <alignment vertical="center"/>
    </xf>
    <xf numFmtId="0" fontId="141" fillId="0" borderId="22">
      <alignment horizontal="center" vertical="center"/>
    </xf>
    <xf numFmtId="0" fontId="142" fillId="62" borderId="47" applyNumberFormat="0" applyAlignment="0" applyProtection="0">
      <alignment vertical="center"/>
    </xf>
    <xf numFmtId="0" fontId="143" fillId="55" borderId="11" applyNumberFormat="0" applyAlignment="0" applyProtection="0">
      <alignment vertical="center"/>
    </xf>
    <xf numFmtId="40" fontId="0" fillId="0" borderId="0" applyFont="0" applyFill="0" applyBorder="0" applyAlignment="0" applyProtection="0">
      <alignment vertical="center"/>
    </xf>
    <xf numFmtId="1" fontId="98" fillId="0" borderId="17" applyFill="0" applyProtection="0">
      <alignment horizontal="center" vertical="center"/>
    </xf>
    <xf numFmtId="197" fontId="0" fillId="0" borderId="0" applyFont="0" applyFill="0" applyBorder="0" applyAlignment="0" applyProtection="0">
      <alignment vertical="center"/>
    </xf>
    <xf numFmtId="198" fontId="0" fillId="0" borderId="0" applyFont="0" applyFill="0" applyProtection="0">
      <alignment vertical="center"/>
    </xf>
    <xf numFmtId="0" fontId="144" fillId="0" borderId="0" applyNumberFormat="0" applyFill="0" applyBorder="0" applyAlignment="0" applyProtection="0">
      <alignment vertical="top"/>
      <protection locked="0"/>
    </xf>
    <xf numFmtId="199" fontId="0" fillId="0" borderId="0" applyFont="0" applyFill="0" applyBorder="0" applyAlignment="0" applyProtection="0">
      <alignment vertical="center"/>
    </xf>
    <xf numFmtId="0" fontId="13" fillId="0" borderId="0">
      <alignment vertical="center"/>
    </xf>
    <xf numFmtId="14" fontId="132" fillId="0" borderId="0">
      <alignment horizontal="center" vertical="center" wrapText="1"/>
      <protection locked="0"/>
    </xf>
    <xf numFmtId="0" fontId="145" fillId="0" borderId="0">
      <alignment vertical="center"/>
    </xf>
    <xf numFmtId="0" fontId="138" fillId="0" borderId="22">
      <alignment horizontal="center" vertical="center"/>
    </xf>
    <xf numFmtId="200" fontId="120" fillId="0" borderId="0">
      <alignment vertical="center"/>
    </xf>
    <xf numFmtId="0" fontId="0" fillId="0" borderId="0">
      <alignment vertical="center"/>
    </xf>
    <xf numFmtId="0" fontId="146" fillId="0" borderId="17" applyNumberFormat="0" applyFill="0" applyProtection="0">
      <alignment horizontal="left" vertical="center"/>
    </xf>
    <xf numFmtId="201" fontId="0" fillId="0" borderId="0" applyFont="0" applyFill="0" applyBorder="0" applyAlignment="0" applyProtection="0">
      <alignment vertical="center"/>
    </xf>
    <xf numFmtId="0" fontId="13" fillId="0" borderId="0">
      <alignment vertical="center"/>
    </xf>
    <xf numFmtId="0" fontId="146" fillId="0" borderId="17" applyNumberFormat="0" applyFill="0" applyProtection="0">
      <alignment horizontal="center" vertical="center"/>
    </xf>
  </cellStyleXfs>
  <cellXfs count="278">
    <xf numFmtId="0" fontId="0" fillId="0" borderId="0" xfId="0">
      <alignment vertical="center"/>
    </xf>
    <xf numFmtId="49" fontId="1" fillId="2" borderId="0" xfId="188" applyNumberFormat="1" applyFont="1" applyFill="1" applyAlignment="1">
      <alignment horizontal="center" vertical="center"/>
    </xf>
    <xf numFmtId="0" fontId="1" fillId="2" borderId="0" xfId="188" applyFont="1" applyFill="1" applyAlignment="1">
      <alignment horizontal="center" vertical="center"/>
    </xf>
    <xf numFmtId="0" fontId="2" fillId="2" borderId="0" xfId="188" applyFont="1" applyFill="1"/>
    <xf numFmtId="49" fontId="3" fillId="2" borderId="1" xfId="188" applyNumberFormat="1" applyFont="1" applyFill="1" applyBorder="1" applyAlignment="1">
      <alignment vertical="center"/>
    </xf>
    <xf numFmtId="49" fontId="4" fillId="2" borderId="2" xfId="188" applyNumberFormat="1" applyFont="1" applyFill="1" applyBorder="1"/>
    <xf numFmtId="49" fontId="3" fillId="2" borderId="1" xfId="188" applyNumberFormat="1" applyFont="1" applyFill="1" applyBorder="1" applyAlignment="1">
      <alignment horizontal="right" vertical="center"/>
    </xf>
    <xf numFmtId="49" fontId="5" fillId="2" borderId="3" xfId="188" applyNumberFormat="1" applyFont="1" applyFill="1" applyBorder="1" applyAlignment="1">
      <alignment horizontal="center" vertical="center"/>
    </xf>
    <xf numFmtId="49" fontId="5" fillId="2" borderId="4" xfId="188" applyNumberFormat="1" applyFont="1" applyFill="1" applyBorder="1" applyAlignment="1">
      <alignment horizontal="center" vertical="center" wrapText="1"/>
    </xf>
    <xf numFmtId="49" fontId="5" fillId="2" borderId="5" xfId="188" applyNumberFormat="1" applyFont="1" applyFill="1" applyBorder="1" applyAlignment="1">
      <alignment horizontal="center" vertical="center" wrapText="1"/>
    </xf>
    <xf numFmtId="49" fontId="5" fillId="2" borderId="6" xfId="188" applyNumberFormat="1" applyFont="1" applyFill="1" applyBorder="1" applyAlignment="1">
      <alignment horizontal="center" vertical="center" wrapText="1"/>
    </xf>
    <xf numFmtId="49" fontId="5" fillId="2" borderId="7" xfId="188" applyNumberFormat="1" applyFont="1" applyFill="1" applyBorder="1" applyAlignment="1">
      <alignment horizontal="center" vertical="center" wrapText="1"/>
    </xf>
    <xf numFmtId="49" fontId="3" fillId="2" borderId="8" xfId="188" applyNumberFormat="1" applyFont="1" applyFill="1" applyBorder="1" applyAlignment="1">
      <alignment horizontal="left" vertical="center"/>
    </xf>
    <xf numFmtId="49" fontId="6" fillId="0" borderId="9" xfId="125" applyNumberFormat="1" applyFont="1" applyFill="1" applyBorder="1" applyAlignment="1">
      <alignment horizontal="right" vertical="center"/>
    </xf>
    <xf numFmtId="49" fontId="3" fillId="2" borderId="8" xfId="188" applyNumberFormat="1" applyFont="1" applyFill="1" applyBorder="1" applyAlignment="1">
      <alignment vertical="center"/>
    </xf>
    <xf numFmtId="49" fontId="4" fillId="2" borderId="0" xfId="188" applyNumberFormat="1" applyFont="1" applyFill="1"/>
    <xf numFmtId="0" fontId="7" fillId="2" borderId="0" xfId="188" applyFont="1" applyFill="1" applyAlignment="1">
      <alignment vertical="center"/>
    </xf>
    <xf numFmtId="0" fontId="4" fillId="2" borderId="0" xfId="188" applyFont="1" applyFill="1"/>
    <xf numFmtId="49" fontId="3" fillId="2" borderId="10" xfId="188" applyNumberFormat="1" applyFont="1" applyFill="1" applyBorder="1" applyAlignment="1">
      <alignment horizontal="left" vertical="center"/>
    </xf>
    <xf numFmtId="0" fontId="8" fillId="3" borderId="0" xfId="160" applyFont="1" applyFill="1" applyBorder="1" applyAlignment="1">
      <alignment horizontal="center" vertical="center"/>
    </xf>
    <xf numFmtId="49" fontId="8" fillId="3" borderId="0" xfId="160" applyNumberFormat="1" applyFont="1" applyFill="1" applyBorder="1" applyAlignment="1">
      <alignment horizontal="center" vertical="center"/>
    </xf>
    <xf numFmtId="0" fontId="9" fillId="3" borderId="0" xfId="160" applyFont="1" applyFill="1" applyBorder="1" applyAlignment="1"/>
    <xf numFmtId="0" fontId="10" fillId="3" borderId="0" xfId="160" applyFont="1" applyFill="1" applyBorder="1" applyAlignment="1">
      <alignment vertical="center"/>
    </xf>
    <xf numFmtId="49" fontId="10" fillId="3" borderId="0" xfId="160" applyNumberFormat="1" applyFont="1" applyFill="1" applyBorder="1" applyAlignment="1">
      <alignment horizontal="right" vertical="center"/>
    </xf>
    <xf numFmtId="202" fontId="11" fillId="0" borderId="9" xfId="191" applyNumberFormat="1" applyFont="1" applyBorder="1" applyAlignment="1">
      <alignment horizontal="center" vertical="center" wrapText="1"/>
    </xf>
    <xf numFmtId="49" fontId="11" fillId="0" borderId="9" xfId="0" applyNumberFormat="1" applyFont="1" applyFill="1" applyBorder="1" applyAlignment="1">
      <alignment horizontal="center" vertical="center" wrapText="1"/>
    </xf>
    <xf numFmtId="49" fontId="12" fillId="0" borderId="9" xfId="217" applyNumberFormat="1" applyFont="1" applyFill="1" applyBorder="1" applyAlignment="1">
      <alignment horizontal="left" vertical="center"/>
    </xf>
    <xf numFmtId="49" fontId="7" fillId="0" borderId="9" xfId="191" applyNumberFormat="1" applyFont="1" applyBorder="1" applyAlignment="1">
      <alignment horizontal="right" vertical="center"/>
    </xf>
    <xf numFmtId="49" fontId="4" fillId="0" borderId="9" xfId="217" applyNumberFormat="1" applyFont="1" applyFill="1" applyBorder="1" applyAlignment="1">
      <alignment horizontal="left" vertical="center"/>
    </xf>
    <xf numFmtId="0" fontId="13" fillId="0" borderId="0" xfId="220">
      <alignment vertical="center"/>
    </xf>
    <xf numFmtId="49" fontId="4" fillId="0" borderId="9" xfId="217" applyNumberFormat="1" applyFont="1" applyFill="1" applyBorder="1" applyAlignment="1">
      <alignment vertical="center"/>
    </xf>
    <xf numFmtId="49" fontId="4" fillId="0" borderId="9" xfId="217" applyNumberFormat="1" applyFont="1" applyFill="1" applyBorder="1" applyAlignment="1">
      <alignment horizontal="left" vertical="center" indent="1"/>
    </xf>
    <xf numFmtId="0" fontId="14" fillId="3" borderId="9" xfId="212" applyFont="1" applyFill="1" applyBorder="1" applyAlignment="1">
      <alignment horizontal="center" vertical="center"/>
    </xf>
    <xf numFmtId="0" fontId="15" fillId="3" borderId="9" xfId="212" applyFont="1" applyFill="1" applyBorder="1" applyAlignment="1">
      <alignment horizontal="left" vertical="center"/>
    </xf>
    <xf numFmtId="49" fontId="4" fillId="0" borderId="9" xfId="217" applyNumberFormat="1" applyFont="1" applyFill="1" applyBorder="1" applyAlignment="1">
      <alignment horizontal="right" vertical="center"/>
    </xf>
    <xf numFmtId="0" fontId="14" fillId="3" borderId="11" xfId="212" applyFont="1" applyFill="1" applyBorder="1" applyAlignment="1">
      <alignment horizontal="center" vertical="center"/>
    </xf>
    <xf numFmtId="0" fontId="15" fillId="3" borderId="9" xfId="212"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203" fontId="16" fillId="0" borderId="0" xfId="0" applyNumberFormat="1" applyFont="1" applyFill="1" applyAlignment="1">
      <alignment horizontal="center" vertical="center" wrapText="1"/>
    </xf>
    <xf numFmtId="203" fontId="17" fillId="0" borderId="0" xfId="0" applyNumberFormat="1" applyFont="1" applyFill="1" applyAlignment="1">
      <alignment horizontal="right" vertical="center" wrapText="1"/>
    </xf>
    <xf numFmtId="0" fontId="18" fillId="4" borderId="9" xfId="0" applyFont="1" applyFill="1" applyBorder="1" applyAlignment="1">
      <alignment horizontal="center" vertical="center"/>
    </xf>
    <xf numFmtId="0" fontId="18" fillId="4" borderId="9" xfId="0" applyFont="1" applyFill="1" applyBorder="1" applyAlignment="1">
      <alignment horizontal="center" vertical="center" wrapText="1"/>
    </xf>
    <xf numFmtId="204" fontId="19" fillId="4" borderId="5" xfId="0" applyNumberFormat="1" applyFont="1" applyFill="1" applyBorder="1" applyAlignment="1">
      <alignment horizontal="center" vertical="center" wrapText="1"/>
    </xf>
    <xf numFmtId="203" fontId="17" fillId="4" borderId="9" xfId="0" applyNumberFormat="1" applyFont="1" applyFill="1" applyBorder="1" applyAlignment="1">
      <alignment horizontal="center" vertical="center" wrapText="1"/>
    </xf>
    <xf numFmtId="204" fontId="19" fillId="4" borderId="12" xfId="0" applyNumberFormat="1" applyFont="1" applyFill="1" applyBorder="1" applyAlignment="1">
      <alignment horizontal="center" vertical="center" wrapText="1"/>
    </xf>
    <xf numFmtId="0" fontId="20" fillId="0" borderId="9" xfId="0" applyFont="1" applyFill="1" applyBorder="1" applyAlignment="1">
      <alignment horizontal="center" vertical="center"/>
    </xf>
    <xf numFmtId="0" fontId="21" fillId="0" borderId="9" xfId="0" applyFont="1" applyFill="1" applyBorder="1" applyAlignment="1">
      <alignment horizontal="center" vertical="center" wrapText="1"/>
    </xf>
    <xf numFmtId="204" fontId="22" fillId="0" borderId="9" xfId="0" applyNumberFormat="1" applyFont="1" applyFill="1" applyBorder="1" applyAlignment="1">
      <alignment horizontal="center" vertical="center" wrapText="1"/>
    </xf>
    <xf numFmtId="203" fontId="17" fillId="0" borderId="9" xfId="0" applyNumberFormat="1" applyFont="1" applyFill="1" applyBorder="1" applyAlignment="1">
      <alignment horizontal="left" vertical="center" wrapText="1"/>
    </xf>
    <xf numFmtId="0" fontId="21" fillId="0" borderId="9" xfId="0" applyFont="1" applyFill="1" applyBorder="1" applyAlignment="1">
      <alignment horizontal="center" vertical="center"/>
    </xf>
    <xf numFmtId="203" fontId="23" fillId="0" borderId="9" xfId="0" applyNumberFormat="1" applyFont="1" applyFill="1" applyBorder="1" applyAlignment="1">
      <alignment horizontal="left" vertical="center" wrapText="1"/>
    </xf>
    <xf numFmtId="0" fontId="21" fillId="4" borderId="9" xfId="0" applyFont="1" applyFill="1" applyBorder="1" applyAlignment="1">
      <alignment horizontal="center" vertical="center"/>
    </xf>
    <xf numFmtId="204" fontId="24" fillId="4" borderId="9" xfId="0" applyNumberFormat="1" applyFont="1" applyFill="1" applyBorder="1" applyAlignment="1">
      <alignment horizontal="center" vertical="center"/>
    </xf>
    <xf numFmtId="203" fontId="23" fillId="4" borderId="9" xfId="0" applyNumberFormat="1" applyFont="1" applyFill="1" applyBorder="1" applyAlignment="1">
      <alignment horizontal="left" vertical="center" wrapText="1"/>
    </xf>
    <xf numFmtId="0" fontId="25" fillId="0" borderId="9" xfId="0" applyFont="1" applyFill="1" applyBorder="1" applyAlignment="1">
      <alignment vertical="center" wrapText="1"/>
    </xf>
    <xf numFmtId="204" fontId="26" fillId="0" borderId="9" xfId="0" applyNumberFormat="1" applyFont="1" applyFill="1" applyBorder="1" applyAlignment="1">
      <alignment horizontal="center" vertical="center" wrapText="1"/>
    </xf>
    <xf numFmtId="0" fontId="25"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Fill="1" applyBorder="1" applyAlignment="1">
      <alignment vertical="center"/>
    </xf>
    <xf numFmtId="203" fontId="17" fillId="0" borderId="9" xfId="0" applyNumberFormat="1" applyFont="1" applyFill="1" applyBorder="1" applyAlignment="1">
      <alignment vertical="center" wrapText="1"/>
    </xf>
    <xf numFmtId="0" fontId="20" fillId="0" borderId="9" xfId="0" applyFont="1" applyFill="1" applyBorder="1" applyAlignment="1">
      <alignment vertical="center" wrapText="1"/>
    </xf>
    <xf numFmtId="0" fontId="21" fillId="4" borderId="9" xfId="0" applyFont="1" applyFill="1" applyBorder="1" applyAlignment="1">
      <alignment vertical="center" wrapText="1"/>
    </xf>
    <xf numFmtId="204" fontId="22" fillId="4" borderId="9" xfId="0" applyNumberFormat="1" applyFont="1" applyFill="1" applyBorder="1" applyAlignment="1">
      <alignment horizontal="center" vertical="center" wrapText="1"/>
    </xf>
    <xf numFmtId="0" fontId="13" fillId="0" borderId="13" xfId="0" applyFont="1" applyFill="1" applyBorder="1" applyAlignment="1" applyProtection="1">
      <alignment horizontal="center" vertical="center"/>
    </xf>
    <xf numFmtId="203" fontId="13" fillId="0" borderId="9" xfId="0" applyNumberFormat="1" applyFont="1" applyFill="1" applyBorder="1" applyAlignment="1" applyProtection="1">
      <alignment horizontal="center" vertical="center"/>
    </xf>
    <xf numFmtId="0" fontId="27" fillId="4" borderId="9" xfId="0" applyFont="1" applyFill="1" applyBorder="1" applyAlignment="1">
      <alignment horizontal="center" vertical="center"/>
    </xf>
    <xf numFmtId="0" fontId="21" fillId="3" borderId="9" xfId="0" applyFont="1" applyFill="1" applyBorder="1" applyAlignment="1">
      <alignment horizontal="center" vertical="center"/>
    </xf>
    <xf numFmtId="204" fontId="28" fillId="3" borderId="9" xfId="0" applyNumberFormat="1" applyFont="1" applyFill="1" applyBorder="1" applyAlignment="1">
      <alignment horizontal="center" vertical="center" wrapText="1"/>
    </xf>
    <xf numFmtId="203" fontId="23" fillId="3" borderId="9" xfId="0" applyNumberFormat="1" applyFont="1" applyFill="1" applyBorder="1" applyAlignment="1">
      <alignment horizontal="left" vertical="center" wrapText="1"/>
    </xf>
    <xf numFmtId="0" fontId="29" fillId="0" borderId="9" xfId="0"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xf>
    <xf numFmtId="205" fontId="32" fillId="0" borderId="0" xfId="0" applyNumberFormat="1" applyFont="1" applyFill="1" applyBorder="1" applyAlignment="1">
      <alignment horizontal="center" vertical="center" wrapText="1"/>
    </xf>
    <xf numFmtId="205" fontId="0" fillId="0" borderId="0" xfId="0" applyNumberFormat="1" applyFont="1" applyFill="1" applyBorder="1" applyAlignment="1">
      <alignment horizontal="center" vertical="center" wrapText="1"/>
    </xf>
    <xf numFmtId="205" fontId="0" fillId="0" borderId="0" xfId="0" applyNumberFormat="1" applyFont="1" applyFill="1" applyBorder="1" applyAlignment="1" applyProtection="1">
      <alignment horizontal="center" vertical="center" wrapText="1"/>
      <protection locked="0"/>
    </xf>
    <xf numFmtId="206" fontId="33" fillId="0" borderId="0" xfId="0" applyNumberFormat="1" applyFont="1" applyFill="1" applyBorder="1" applyAlignment="1">
      <alignment horizontal="center" vertical="center" wrapText="1"/>
    </xf>
    <xf numFmtId="0" fontId="34" fillId="0" borderId="5" xfId="0" applyFont="1" applyFill="1" applyBorder="1" applyAlignment="1">
      <alignment horizontal="center" vertical="center"/>
    </xf>
    <xf numFmtId="205" fontId="35" fillId="0" borderId="14" xfId="0" applyNumberFormat="1" applyFont="1" applyFill="1" applyBorder="1" applyAlignment="1">
      <alignment horizontal="center" vertical="center" wrapText="1"/>
    </xf>
    <xf numFmtId="205" fontId="35" fillId="0" borderId="15" xfId="0" applyNumberFormat="1"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5" xfId="0" applyFont="1" applyFill="1" applyBorder="1" applyAlignment="1">
      <alignment horizontal="center" vertical="center" wrapText="1"/>
    </xf>
    <xf numFmtId="205" fontId="34" fillId="0" borderId="14" xfId="0" applyNumberFormat="1" applyFont="1" applyFill="1" applyBorder="1" applyAlignment="1">
      <alignment horizontal="center" vertical="center"/>
    </xf>
    <xf numFmtId="205" fontId="34" fillId="0" borderId="15" xfId="0" applyNumberFormat="1" applyFont="1" applyFill="1" applyBorder="1" applyAlignment="1">
      <alignment horizontal="center" vertical="center"/>
    </xf>
    <xf numFmtId="0" fontId="34" fillId="0" borderId="5" xfId="0" applyFont="1" applyFill="1" applyBorder="1" applyAlignment="1">
      <alignment horizontal="center" vertical="center" wrapText="1"/>
    </xf>
    <xf numFmtId="0" fontId="34" fillId="0" borderId="12" xfId="0" applyFont="1" applyFill="1" applyBorder="1" applyAlignment="1">
      <alignment horizontal="center" vertical="center"/>
    </xf>
    <xf numFmtId="205" fontId="35" fillId="0" borderId="16" xfId="0" applyNumberFormat="1" applyFont="1" applyFill="1" applyBorder="1" applyAlignment="1">
      <alignment horizontal="center" vertical="center" wrapText="1"/>
    </xf>
    <xf numFmtId="205" fontId="35" fillId="0" borderId="17" xfId="0" applyNumberFormat="1"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17" xfId="0" applyFont="1" applyFill="1" applyBorder="1" applyAlignment="1">
      <alignment horizontal="center" vertical="center" wrapText="1"/>
    </xf>
    <xf numFmtId="205" fontId="34" fillId="0" borderId="16" xfId="0" applyNumberFormat="1" applyFont="1" applyFill="1" applyBorder="1" applyAlignment="1">
      <alignment horizontal="center" vertical="center"/>
    </xf>
    <xf numFmtId="205" fontId="34" fillId="0" borderId="17" xfId="0" applyNumberFormat="1" applyFont="1" applyFill="1" applyBorder="1" applyAlignment="1">
      <alignment horizontal="center" vertical="center"/>
    </xf>
    <xf numFmtId="0" fontId="34" fillId="0" borderId="12" xfId="0" applyFont="1" applyFill="1" applyBorder="1" applyAlignment="1">
      <alignment horizontal="center" vertical="center" wrapText="1"/>
    </xf>
    <xf numFmtId="0" fontId="0" fillId="0" borderId="9" xfId="0" applyFill="1" applyBorder="1" applyAlignment="1">
      <alignment horizontal="center" vertical="center"/>
    </xf>
    <xf numFmtId="205" fontId="36" fillId="0" borderId="18" xfId="0" applyNumberFormat="1" applyFont="1" applyFill="1" applyBorder="1" applyAlignment="1">
      <alignment horizontal="center" vertical="center" wrapText="1"/>
    </xf>
    <xf numFmtId="205" fontId="36" fillId="0" borderId="13" xfId="0" applyNumberFormat="1" applyFont="1" applyFill="1" applyBorder="1" applyAlignment="1">
      <alignment horizontal="center" vertical="center" wrapText="1"/>
    </xf>
    <xf numFmtId="206" fontId="37" fillId="0" borderId="9" xfId="0" applyNumberFormat="1" applyFont="1" applyFill="1" applyBorder="1" applyAlignment="1">
      <alignment horizontal="center" vertical="center"/>
    </xf>
    <xf numFmtId="0" fontId="38" fillId="0" borderId="9" xfId="0" applyFont="1" applyFill="1" applyBorder="1" applyAlignment="1">
      <alignment horizontal="center" vertical="center"/>
    </xf>
    <xf numFmtId="206" fontId="38" fillId="0" borderId="9" xfId="0" applyNumberFormat="1" applyFont="1" applyFill="1" applyBorder="1" applyAlignment="1">
      <alignment vertical="center" wrapText="1"/>
    </xf>
    <xf numFmtId="205" fontId="39" fillId="0" borderId="18" xfId="0" applyNumberFormat="1" applyFont="1" applyFill="1" applyBorder="1" applyAlignment="1">
      <alignment horizontal="center" vertical="center" wrapText="1"/>
    </xf>
    <xf numFmtId="205" fontId="39" fillId="0" borderId="13" xfId="0" applyNumberFormat="1" applyFont="1" applyFill="1" applyBorder="1" applyAlignment="1">
      <alignment horizontal="center" vertical="center" wrapText="1"/>
    </xf>
    <xf numFmtId="206" fontId="37" fillId="0" borderId="18" xfId="0" applyNumberFormat="1" applyFont="1" applyFill="1" applyBorder="1" applyAlignment="1">
      <alignment horizontal="center" vertical="center"/>
    </xf>
    <xf numFmtId="206" fontId="37" fillId="0" borderId="13" xfId="0" applyNumberFormat="1" applyFont="1" applyFill="1" applyBorder="1" applyAlignment="1">
      <alignment horizontal="center" vertical="center"/>
    </xf>
    <xf numFmtId="206" fontId="38" fillId="0" borderId="13" xfId="0" applyNumberFormat="1" applyFont="1" applyFill="1" applyBorder="1" applyAlignment="1">
      <alignment vertical="center" wrapText="1"/>
    </xf>
    <xf numFmtId="0" fontId="38" fillId="0" borderId="18" xfId="0" applyFont="1" applyFill="1" applyBorder="1" applyAlignment="1">
      <alignment horizontal="center" vertical="center"/>
    </xf>
    <xf numFmtId="0" fontId="38" fillId="0" borderId="13" xfId="0" applyFont="1" applyFill="1" applyBorder="1" applyAlignment="1">
      <alignment horizontal="center" vertical="center"/>
    </xf>
    <xf numFmtId="205" fontId="35" fillId="0" borderId="9" xfId="0" applyNumberFormat="1" applyFont="1" applyFill="1" applyBorder="1" applyAlignment="1">
      <alignment horizontal="center" vertical="center" wrapText="1"/>
    </xf>
    <xf numFmtId="206" fontId="40" fillId="0" borderId="18" xfId="0" applyNumberFormat="1" applyFont="1" applyFill="1" applyBorder="1" applyAlignment="1">
      <alignment horizontal="center" vertical="center"/>
    </xf>
    <xf numFmtId="206" fontId="40" fillId="0" borderId="13" xfId="0" applyNumberFormat="1" applyFont="1" applyFill="1" applyBorder="1" applyAlignment="1">
      <alignment horizontal="center" vertical="center"/>
    </xf>
    <xf numFmtId="0" fontId="33" fillId="0" borderId="9" xfId="0" applyFont="1" applyFill="1" applyBorder="1" applyAlignment="1">
      <alignment horizontal="left" vertical="center" wrapText="1"/>
    </xf>
    <xf numFmtId="205" fontId="11" fillId="0" borderId="9" xfId="0" applyNumberFormat="1" applyFont="1" applyFill="1" applyBorder="1" applyAlignment="1">
      <alignment horizontal="center" vertical="center" wrapText="1"/>
    </xf>
    <xf numFmtId="205" fontId="11" fillId="0" borderId="9" xfId="0" applyNumberFormat="1" applyFont="1" applyFill="1" applyBorder="1" applyAlignment="1" applyProtection="1">
      <alignment horizontal="center" vertical="center" wrapText="1"/>
      <protection locked="0"/>
    </xf>
    <xf numFmtId="206" fontId="11" fillId="0" borderId="14" xfId="0" applyNumberFormat="1" applyFont="1" applyFill="1" applyBorder="1" applyAlignment="1">
      <alignment horizontal="center" vertical="center" wrapText="1"/>
    </xf>
    <xf numFmtId="206" fontId="11" fillId="0" borderId="15" xfId="0" applyNumberFormat="1" applyFont="1" applyFill="1" applyBorder="1" applyAlignment="1">
      <alignment horizontal="center" vertical="center" wrapText="1"/>
    </xf>
    <xf numFmtId="206" fontId="11" fillId="0" borderId="16" xfId="0" applyNumberFormat="1" applyFont="1" applyFill="1" applyBorder="1" applyAlignment="1">
      <alignment horizontal="center" vertical="center" wrapText="1"/>
    </xf>
    <xf numFmtId="206" fontId="11" fillId="0" borderId="17" xfId="0" applyNumberFormat="1" applyFont="1" applyFill="1" applyBorder="1" applyAlignment="1">
      <alignment horizontal="center" vertical="center" wrapText="1"/>
    </xf>
    <xf numFmtId="205" fontId="41" fillId="0" borderId="9" xfId="0" applyNumberFormat="1" applyFont="1" applyFill="1" applyBorder="1" applyAlignment="1">
      <alignment horizontal="center" vertical="center"/>
    </xf>
    <xf numFmtId="0" fontId="42" fillId="0" borderId="9" xfId="0" applyFont="1" applyFill="1" applyBorder="1" applyAlignment="1">
      <alignment horizontal="center" vertical="center"/>
    </xf>
    <xf numFmtId="0" fontId="42" fillId="0" borderId="9" xfId="0" applyFont="1" applyFill="1" applyBorder="1" applyAlignment="1">
      <alignment horizontal="center" vertical="center" wrapText="1"/>
    </xf>
    <xf numFmtId="206" fontId="43" fillId="0" borderId="18" xfId="0" applyNumberFormat="1" applyFont="1" applyFill="1" applyBorder="1" applyAlignment="1">
      <alignment horizontal="center" vertical="center"/>
    </xf>
    <xf numFmtId="206" fontId="43" fillId="0" borderId="13" xfId="0" applyNumberFormat="1" applyFont="1" applyFill="1" applyBorder="1" applyAlignment="1">
      <alignment horizontal="center" vertical="center"/>
    </xf>
    <xf numFmtId="205" fontId="40" fillId="0" borderId="9" xfId="0" applyNumberFormat="1" applyFont="1" applyFill="1" applyBorder="1" applyAlignment="1">
      <alignment horizontal="center" vertical="center"/>
    </xf>
    <xf numFmtId="205" fontId="44" fillId="0" borderId="9" xfId="0" applyNumberFormat="1" applyFont="1" applyFill="1" applyBorder="1" applyAlignment="1">
      <alignment horizontal="center" vertical="center" wrapText="1"/>
    </xf>
    <xf numFmtId="206" fontId="44" fillId="0" borderId="18" xfId="0" applyNumberFormat="1" applyFont="1" applyFill="1" applyBorder="1" applyAlignment="1">
      <alignment horizontal="center" vertical="center" wrapText="1"/>
    </xf>
    <xf numFmtId="206" fontId="44" fillId="0" borderId="13" xfId="0" applyNumberFormat="1" applyFont="1" applyFill="1" applyBorder="1" applyAlignment="1">
      <alignment horizontal="center" vertical="center" wrapText="1"/>
    </xf>
    <xf numFmtId="0" fontId="30" fillId="0" borderId="0" xfId="0" applyFont="1" applyAlignment="1">
      <alignment horizontal="center" vertical="center"/>
    </xf>
    <xf numFmtId="0" fontId="45" fillId="2" borderId="0" xfId="0" applyFont="1" applyFill="1" applyAlignment="1">
      <alignment horizontal="left" vertical="center" wrapText="1"/>
    </xf>
    <xf numFmtId="0" fontId="46" fillId="2" borderId="0" xfId="0" applyFont="1" applyFill="1" applyAlignment="1">
      <alignment horizontal="center" vertical="center" wrapText="1"/>
    </xf>
    <xf numFmtId="0" fontId="46" fillId="2" borderId="0" xfId="0" applyFont="1" applyFill="1" applyAlignment="1">
      <alignment horizontal="left" vertical="center" wrapText="1"/>
    </xf>
    <xf numFmtId="0" fontId="47" fillId="2" borderId="9" xfId="0" applyFont="1" applyFill="1" applyBorder="1" applyAlignment="1">
      <alignment horizontal="left" vertical="center"/>
    </xf>
    <xf numFmtId="0" fontId="47" fillId="2" borderId="9" xfId="0" applyFont="1" applyFill="1" applyBorder="1" applyAlignment="1">
      <alignment horizontal="center" vertical="center"/>
    </xf>
    <xf numFmtId="0" fontId="47" fillId="2" borderId="9" xfId="0" applyFont="1" applyFill="1" applyBorder="1" applyAlignment="1">
      <alignment horizontal="center" vertical="center" wrapText="1"/>
    </xf>
    <xf numFmtId="206" fontId="48" fillId="2" borderId="9" xfId="0" applyNumberFormat="1" applyFont="1" applyFill="1" applyBorder="1" applyAlignment="1">
      <alignment horizontal="center" vertical="center"/>
    </xf>
    <xf numFmtId="203" fontId="33" fillId="2" borderId="9" xfId="0" applyNumberFormat="1" applyFont="1" applyFill="1" applyBorder="1" applyAlignment="1">
      <alignment horizontal="center" vertical="center" wrapText="1"/>
    </xf>
    <xf numFmtId="206" fontId="48" fillId="2" borderId="9" xfId="0" applyNumberFormat="1" applyFont="1" applyFill="1" applyBorder="1" applyAlignment="1">
      <alignment horizontal="center" vertical="center" wrapText="1"/>
    </xf>
    <xf numFmtId="0" fontId="38" fillId="2" borderId="9" xfId="0" applyFont="1" applyFill="1" applyBorder="1" applyAlignment="1">
      <alignment horizontal="left" vertical="center"/>
    </xf>
    <xf numFmtId="0" fontId="38" fillId="2" borderId="9" xfId="0" applyFont="1" applyFill="1" applyBorder="1" applyAlignment="1">
      <alignment horizontal="center" vertical="center"/>
    </xf>
    <xf numFmtId="0" fontId="49" fillId="2" borderId="9" xfId="0" applyFont="1" applyFill="1" applyBorder="1" applyAlignment="1">
      <alignment horizontal="center" vertical="center" wrapText="1"/>
    </xf>
    <xf numFmtId="206" fontId="50" fillId="2" borderId="9" xfId="0" applyNumberFormat="1" applyFont="1" applyFill="1" applyBorder="1" applyAlignment="1">
      <alignment horizontal="center" vertical="center"/>
    </xf>
    <xf numFmtId="203" fontId="33" fillId="2" borderId="9" xfId="0" applyNumberFormat="1" applyFont="1" applyFill="1" applyBorder="1" applyAlignment="1">
      <alignment horizontal="left" vertical="center" wrapText="1"/>
    </xf>
    <xf numFmtId="0" fontId="49" fillId="2" borderId="9" xfId="0" applyFont="1" applyFill="1" applyBorder="1" applyAlignment="1">
      <alignment horizontal="left" vertical="center"/>
    </xf>
    <xf numFmtId="203" fontId="51" fillId="2" borderId="9" xfId="0" applyNumberFormat="1" applyFont="1" applyFill="1" applyBorder="1" applyAlignment="1">
      <alignment horizontal="left" vertical="center" wrapText="1"/>
    </xf>
    <xf numFmtId="0" fontId="49" fillId="3" borderId="9" xfId="0" applyFont="1" applyFill="1" applyBorder="1" applyAlignment="1">
      <alignment horizontal="left" vertical="center"/>
    </xf>
    <xf numFmtId="0" fontId="49" fillId="2" borderId="9" xfId="0" applyFont="1" applyFill="1" applyBorder="1" applyAlignment="1">
      <alignment horizontal="center" vertical="center"/>
    </xf>
    <xf numFmtId="0" fontId="25" fillId="2" borderId="9" xfId="0" applyFont="1" applyFill="1" applyBorder="1" applyAlignment="1">
      <alignment horizontal="left" vertical="center"/>
    </xf>
    <xf numFmtId="0" fontId="25" fillId="2" borderId="9" xfId="0" applyFont="1" applyFill="1" applyBorder="1" applyAlignment="1">
      <alignment horizontal="center" vertical="center"/>
    </xf>
    <xf numFmtId="0" fontId="25" fillId="2" borderId="9" xfId="0" applyFont="1" applyFill="1" applyBorder="1" applyAlignment="1">
      <alignment vertical="center" wrapText="1"/>
    </xf>
    <xf numFmtId="206" fontId="43" fillId="2" borderId="9" xfId="0" applyNumberFormat="1" applyFont="1" applyFill="1" applyBorder="1" applyAlignment="1">
      <alignment horizontal="center" vertical="center"/>
    </xf>
    <xf numFmtId="203" fontId="52" fillId="2" borderId="9" xfId="0" applyNumberFormat="1" applyFont="1" applyFill="1" applyBorder="1" applyAlignment="1">
      <alignment horizontal="left" vertical="center" wrapText="1"/>
    </xf>
    <xf numFmtId="0" fontId="25" fillId="2" borderId="12" xfId="0" applyFont="1" applyFill="1" applyBorder="1" applyAlignment="1">
      <alignment horizontal="left" vertical="center"/>
    </xf>
    <xf numFmtId="0" fontId="53" fillId="2" borderId="19" xfId="0" applyFont="1" applyFill="1" applyBorder="1" applyAlignment="1">
      <alignment horizontal="justify" vertical="center"/>
    </xf>
    <xf numFmtId="0" fontId="25" fillId="2" borderId="12" xfId="0" applyFont="1" applyFill="1" applyBorder="1" applyAlignment="1">
      <alignment vertical="center" wrapText="1"/>
    </xf>
    <xf numFmtId="206" fontId="43" fillId="2" borderId="12" xfId="0" applyNumberFormat="1" applyFont="1" applyFill="1" applyBorder="1" applyAlignment="1">
      <alignment horizontal="center" vertical="center"/>
    </xf>
    <xf numFmtId="203" fontId="52" fillId="2" borderId="12" xfId="0" applyNumberFormat="1" applyFont="1" applyFill="1" applyBorder="1" applyAlignment="1">
      <alignment horizontal="left" vertical="center" wrapText="1"/>
    </xf>
    <xf numFmtId="0" fontId="27" fillId="2" borderId="9" xfId="0" applyFont="1" applyFill="1" applyBorder="1" applyAlignment="1">
      <alignment horizontal="left" vertical="center"/>
    </xf>
    <xf numFmtId="0" fontId="27" fillId="2" borderId="9" xfId="0" applyFont="1" applyFill="1" applyBorder="1" applyAlignment="1">
      <alignment horizontal="center" vertical="center"/>
    </xf>
    <xf numFmtId="0" fontId="27" fillId="2" borderId="9" xfId="0" applyFont="1" applyFill="1" applyBorder="1" applyAlignment="1">
      <alignment vertical="center" wrapText="1"/>
    </xf>
    <xf numFmtId="206" fontId="44" fillId="2" borderId="9" xfId="0" applyNumberFormat="1" applyFont="1" applyFill="1" applyBorder="1" applyAlignment="1">
      <alignment horizontal="center" vertical="center"/>
    </xf>
    <xf numFmtId="203" fontId="54" fillId="2" borderId="9" xfId="0" applyNumberFormat="1" applyFont="1" applyFill="1" applyBorder="1" applyAlignment="1">
      <alignment horizontal="left" vertical="center" wrapText="1"/>
    </xf>
    <xf numFmtId="0" fontId="27" fillId="0" borderId="9" xfId="0" applyFont="1" applyFill="1" applyBorder="1" applyAlignment="1">
      <alignment horizontal="left" vertical="center"/>
    </xf>
    <xf numFmtId="0" fontId="52" fillId="2" borderId="19" xfId="0" applyFont="1" applyFill="1" applyBorder="1" applyAlignment="1">
      <alignment horizontal="justify" vertical="center"/>
    </xf>
    <xf numFmtId="0" fontId="25" fillId="0" borderId="9" xfId="0" applyFont="1" applyFill="1" applyBorder="1" applyAlignment="1">
      <alignment horizontal="left" vertical="center"/>
    </xf>
    <xf numFmtId="206" fontId="43" fillId="0" borderId="9" xfId="0" applyNumberFormat="1" applyFont="1" applyFill="1" applyBorder="1" applyAlignment="1">
      <alignment horizontal="center" vertical="center"/>
    </xf>
    <xf numFmtId="203" fontId="52" fillId="0" borderId="9" xfId="0" applyNumberFormat="1" applyFont="1" applyFill="1" applyBorder="1" applyAlignment="1">
      <alignment horizontal="left" vertical="center" wrapText="1"/>
    </xf>
    <xf numFmtId="0" fontId="55" fillId="2" borderId="0" xfId="0" applyFont="1" applyFill="1" applyAlignment="1">
      <alignment horizontal="justify" vertical="center"/>
    </xf>
    <xf numFmtId="0" fontId="52" fillId="2" borderId="17" xfId="0" applyFont="1" applyFill="1" applyBorder="1" applyAlignment="1">
      <alignment horizontal="justify" vertical="center"/>
    </xf>
    <xf numFmtId="0" fontId="27" fillId="3" borderId="9" xfId="0" applyFont="1" applyFill="1" applyBorder="1" applyAlignment="1">
      <alignment horizontal="left" vertical="center"/>
    </xf>
    <xf numFmtId="0" fontId="25" fillId="2" borderId="9" xfId="0" applyFont="1" applyFill="1" applyBorder="1" applyAlignment="1">
      <alignment vertical="center"/>
    </xf>
    <xf numFmtId="203" fontId="54" fillId="2" borderId="12"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2" borderId="9" xfId="0" applyFont="1" applyFill="1" applyBorder="1" applyAlignment="1">
      <alignment horizontal="center" vertical="center" wrapText="1"/>
    </xf>
    <xf numFmtId="203" fontId="52" fillId="2" borderId="9" xfId="0" applyNumberFormat="1" applyFont="1" applyFill="1" applyBorder="1" applyAlignment="1">
      <alignment vertical="center" wrapText="1"/>
    </xf>
    <xf numFmtId="0" fontId="25" fillId="2" borderId="5" xfId="0" applyFont="1" applyFill="1" applyBorder="1" applyAlignment="1">
      <alignment horizontal="left" vertical="center"/>
    </xf>
    <xf numFmtId="49" fontId="43" fillId="2" borderId="9" xfId="0" applyNumberFormat="1" applyFont="1" applyFill="1" applyBorder="1" applyAlignment="1">
      <alignment horizontal="center" vertical="center"/>
    </xf>
    <xf numFmtId="0" fontId="56" fillId="2" borderId="9" xfId="0" applyFont="1" applyFill="1" applyBorder="1" applyAlignment="1">
      <alignment horizontal="left" vertical="center"/>
    </xf>
    <xf numFmtId="0" fontId="56" fillId="2" borderId="5" xfId="0" applyFont="1" applyFill="1" applyBorder="1" applyAlignment="1">
      <alignment horizontal="left" vertical="center"/>
    </xf>
    <xf numFmtId="203" fontId="52" fillId="0" borderId="9" xfId="0" applyNumberFormat="1" applyFont="1" applyFill="1" applyBorder="1" applyAlignment="1">
      <alignment vertical="center" wrapText="1"/>
    </xf>
    <xf numFmtId="203" fontId="52" fillId="0" borderId="12" xfId="0" applyNumberFormat="1" applyFont="1" applyFill="1" applyBorder="1" applyAlignment="1">
      <alignment horizontal="left" vertical="center" wrapText="1"/>
    </xf>
    <xf numFmtId="207" fontId="43" fillId="0" borderId="9" xfId="0" applyNumberFormat="1" applyFont="1" applyFill="1" applyBorder="1" applyAlignment="1">
      <alignment horizontal="center" vertical="center"/>
    </xf>
    <xf numFmtId="206" fontId="43" fillId="3" borderId="9" xfId="0" applyNumberFormat="1" applyFont="1" applyFill="1" applyBorder="1" applyAlignment="1">
      <alignment horizontal="center" vertical="center"/>
    </xf>
    <xf numFmtId="0" fontId="57" fillId="2" borderId="9" xfId="0" applyFont="1" applyFill="1" applyBorder="1" applyAlignment="1">
      <alignment horizontal="left" vertical="center"/>
    </xf>
    <xf numFmtId="0" fontId="58" fillId="2" borderId="9" xfId="0" applyFont="1" applyFill="1" applyBorder="1" applyAlignment="1">
      <alignment horizontal="left" vertical="center"/>
    </xf>
    <xf numFmtId="203" fontId="54" fillId="2" borderId="9" xfId="0" applyNumberFormat="1" applyFont="1" applyFill="1" applyBorder="1" applyAlignment="1">
      <alignment vertical="center" wrapText="1"/>
    </xf>
    <xf numFmtId="0" fontId="58" fillId="2" borderId="9" xfId="0" applyFont="1" applyFill="1" applyBorder="1" applyAlignment="1">
      <alignment horizontal="center" vertical="center"/>
    </xf>
    <xf numFmtId="0" fontId="56" fillId="2" borderId="9" xfId="0" applyFont="1" applyFill="1" applyBorder="1" applyAlignment="1">
      <alignment horizontal="center" vertical="center"/>
    </xf>
    <xf numFmtId="0" fontId="56" fillId="0" borderId="9" xfId="0" applyFont="1" applyFill="1" applyBorder="1" applyAlignment="1">
      <alignment horizontal="left" vertical="center"/>
    </xf>
    <xf numFmtId="0" fontId="25" fillId="0" borderId="9" xfId="0" applyFont="1" applyFill="1" applyBorder="1" applyAlignment="1">
      <alignment horizontal="center" vertical="center"/>
    </xf>
    <xf numFmtId="0" fontId="56" fillId="0" borderId="5" xfId="0" applyFont="1" applyFill="1" applyBorder="1" applyAlignment="1">
      <alignment horizontal="left" vertical="center"/>
    </xf>
    <xf numFmtId="0" fontId="59" fillId="0" borderId="19" xfId="0" applyFont="1" applyFill="1" applyBorder="1" applyAlignment="1">
      <alignment vertical="center" wrapText="1"/>
    </xf>
    <xf numFmtId="0" fontId="43" fillId="2" borderId="9" xfId="0" applyNumberFormat="1" applyFont="1" applyFill="1" applyBorder="1" applyAlignment="1">
      <alignment horizontal="center" vertical="center"/>
    </xf>
    <xf numFmtId="0" fontId="58" fillId="2" borderId="5" xfId="0" applyFont="1" applyFill="1" applyBorder="1" applyAlignment="1">
      <alignment horizontal="left" vertical="center"/>
    </xf>
    <xf numFmtId="203" fontId="52" fillId="2" borderId="20" xfId="0" applyNumberFormat="1" applyFont="1" applyFill="1" applyBorder="1" applyAlignment="1">
      <alignment horizontal="left" vertical="center" wrapText="1"/>
    </xf>
    <xf numFmtId="0" fontId="60" fillId="0" borderId="9" xfId="0" applyFont="1" applyBorder="1">
      <alignment vertical="center"/>
    </xf>
    <xf numFmtId="0" fontId="59" fillId="0" borderId="9" xfId="0" applyFont="1" applyBorder="1">
      <alignment vertical="center"/>
    </xf>
    <xf numFmtId="0" fontId="60" fillId="0" borderId="9" xfId="0" applyFont="1" applyFill="1" applyBorder="1" applyAlignment="1">
      <alignment vertical="center"/>
    </xf>
    <xf numFmtId="0" fontId="59" fillId="0" borderId="9" xfId="0" applyFont="1" applyFill="1" applyBorder="1" applyAlignment="1">
      <alignment vertical="center"/>
    </xf>
    <xf numFmtId="206" fontId="43" fillId="2" borderId="18" xfId="0" applyNumberFormat="1" applyFont="1" applyFill="1" applyBorder="1" applyAlignment="1">
      <alignment horizontal="center" vertical="center"/>
    </xf>
    <xf numFmtId="0" fontId="56" fillId="2" borderId="5" xfId="0" applyFont="1" applyFill="1" applyBorder="1" applyAlignment="1">
      <alignment horizontal="center" vertical="center"/>
    </xf>
    <xf numFmtId="203" fontId="52" fillId="2" borderId="5" xfId="0" applyNumberFormat="1" applyFont="1" applyFill="1" applyBorder="1" applyAlignment="1">
      <alignment horizontal="left" vertical="center" wrapText="1"/>
    </xf>
    <xf numFmtId="203" fontId="33" fillId="2" borderId="5" xfId="0" applyNumberFormat="1" applyFont="1" applyFill="1" applyBorder="1" applyAlignment="1">
      <alignment horizontal="left" vertical="center" wrapText="1"/>
    </xf>
    <xf numFmtId="0" fontId="61" fillId="0" borderId="9" xfId="0" applyFont="1" applyBorder="1">
      <alignment vertical="center"/>
    </xf>
    <xf numFmtId="0" fontId="25" fillId="2" borderId="13" xfId="0" applyFont="1" applyFill="1" applyBorder="1" applyAlignment="1">
      <alignment vertical="center" wrapText="1"/>
    </xf>
    <xf numFmtId="0" fontId="62" fillId="0" borderId="0" xfId="0" applyFont="1" applyFill="1" applyBorder="1" applyAlignment="1">
      <alignment horizontal="center" vertical="center"/>
    </xf>
    <xf numFmtId="0" fontId="63" fillId="0" borderId="0" xfId="0" applyFont="1" applyFill="1" applyBorder="1" applyAlignment="1">
      <alignment horizontal="center" vertical="center"/>
    </xf>
    <xf numFmtId="205" fontId="0" fillId="0" borderId="0" xfId="0" applyNumberFormat="1" applyFill="1" applyBorder="1" applyAlignment="1">
      <alignment vertical="center"/>
    </xf>
    <xf numFmtId="0" fontId="51" fillId="0" borderId="5" xfId="0" applyFont="1" applyFill="1" applyBorder="1" applyAlignment="1">
      <alignment horizontal="center" vertical="center" wrapText="1"/>
    </xf>
    <xf numFmtId="0" fontId="0" fillId="0" borderId="9" xfId="0" applyFill="1" applyBorder="1" applyAlignment="1">
      <alignment vertical="center" wrapText="1"/>
    </xf>
    <xf numFmtId="205" fontId="0" fillId="0" borderId="9" xfId="0" applyNumberFormat="1" applyFill="1" applyBorder="1" applyAlignment="1">
      <alignment horizontal="center" vertical="center" wrapText="1"/>
    </xf>
    <xf numFmtId="0" fontId="64" fillId="0" borderId="9"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51" fillId="0" borderId="20"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64" fillId="0" borderId="1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0" fillId="0" borderId="9" xfId="0" applyFont="1" applyFill="1" applyBorder="1" applyAlignment="1">
      <alignment vertical="center"/>
    </xf>
    <xf numFmtId="205" fontId="37" fillId="0" borderId="9" xfId="0" applyNumberFormat="1" applyFont="1" applyFill="1" applyBorder="1" applyAlignment="1">
      <alignment horizontal="center" vertical="center"/>
    </xf>
    <xf numFmtId="205" fontId="66" fillId="0" borderId="9" xfId="0" applyNumberFormat="1" applyFont="1" applyFill="1" applyBorder="1" applyAlignment="1">
      <alignment horizontal="center" vertical="center"/>
    </xf>
    <xf numFmtId="205" fontId="66" fillId="3" borderId="9" xfId="0" applyNumberFormat="1" applyFont="1" applyFill="1" applyBorder="1" applyAlignment="1">
      <alignment horizontal="center" vertical="center"/>
    </xf>
    <xf numFmtId="205" fontId="67" fillId="0" borderId="9" xfId="0" applyNumberFormat="1" applyFont="1" applyFill="1" applyBorder="1" applyAlignment="1">
      <alignment horizontal="center" vertical="center"/>
    </xf>
    <xf numFmtId="0" fontId="7" fillId="0" borderId="16" xfId="0" applyFont="1" applyFill="1" applyBorder="1" applyAlignment="1">
      <alignment horizontal="left" vertical="center"/>
    </xf>
    <xf numFmtId="0" fontId="7" fillId="0" borderId="2" xfId="0" applyFont="1" applyFill="1" applyBorder="1" applyAlignment="1">
      <alignment horizontal="left" vertical="center"/>
    </xf>
    <xf numFmtId="0" fontId="4" fillId="0" borderId="2" xfId="0" applyFont="1" applyFill="1" applyBorder="1" applyAlignment="1">
      <alignment horizontal="left" vertical="center"/>
    </xf>
    <xf numFmtId="0" fontId="7" fillId="0" borderId="17" xfId="0" applyFont="1" applyFill="1" applyBorder="1" applyAlignment="1">
      <alignment horizontal="left" vertical="center"/>
    </xf>
    <xf numFmtId="0" fontId="68" fillId="0" borderId="0" xfId="0" applyFont="1" applyFill="1" applyBorder="1" applyAlignment="1">
      <alignment vertical="center"/>
    </xf>
    <xf numFmtId="0" fontId="0" fillId="0" borderId="18"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3" xfId="0" applyFill="1" applyBorder="1" applyAlignment="1">
      <alignment horizontal="center" vertical="center" wrapText="1"/>
    </xf>
    <xf numFmtId="0" fontId="47" fillId="0" borderId="9" xfId="0" applyFont="1" applyFill="1" applyBorder="1" applyAlignment="1">
      <alignment horizontal="center" vertical="center"/>
    </xf>
    <xf numFmtId="0" fontId="0" fillId="0" borderId="9" xfId="0" applyFill="1" applyBorder="1" applyAlignment="1">
      <alignment vertical="center"/>
    </xf>
    <xf numFmtId="49" fontId="37" fillId="0" borderId="9" xfId="0" applyNumberFormat="1" applyFont="1" applyFill="1" applyBorder="1" applyAlignment="1">
      <alignment horizontal="center" vertical="center"/>
    </xf>
    <xf numFmtId="49" fontId="40" fillId="0" borderId="9" xfId="0" applyNumberFormat="1" applyFont="1" applyFill="1" applyBorder="1" applyAlignment="1">
      <alignment horizontal="center" vertical="center"/>
    </xf>
    <xf numFmtId="0" fontId="7" fillId="0" borderId="9" xfId="0" applyFont="1" applyFill="1" applyBorder="1" applyAlignment="1">
      <alignment vertical="center"/>
    </xf>
    <xf numFmtId="49" fontId="0" fillId="0" borderId="9" xfId="0" applyNumberFormat="1" applyFont="1" applyFill="1" applyBorder="1" applyAlignment="1">
      <alignment horizontal="center" vertical="center"/>
    </xf>
    <xf numFmtId="0" fontId="69" fillId="0" borderId="16" xfId="0" applyFont="1" applyFill="1" applyBorder="1" applyAlignment="1">
      <alignment horizontal="left" vertical="center"/>
    </xf>
    <xf numFmtId="0" fontId="63" fillId="0" borderId="0" xfId="169" applyFont="1" applyFill="1" applyBorder="1" applyAlignment="1">
      <alignment horizontal="center" vertical="center"/>
    </xf>
    <xf numFmtId="0" fontId="70" fillId="0" borderId="0" xfId="169" applyFont="1" applyFill="1" applyBorder="1" applyAlignment="1">
      <alignment horizontal="left" vertical="center"/>
    </xf>
    <xf numFmtId="0" fontId="70" fillId="0" borderId="22" xfId="169" applyFont="1" applyFill="1" applyBorder="1" applyAlignment="1">
      <alignment horizontal="center" vertical="center"/>
    </xf>
    <xf numFmtId="0" fontId="70" fillId="0" borderId="23" xfId="169" applyFont="1" applyFill="1" applyBorder="1" applyAlignment="1">
      <alignment horizontal="center" vertical="center"/>
    </xf>
    <xf numFmtId="0" fontId="70" fillId="0" borderId="24" xfId="169" applyFont="1" applyFill="1" applyBorder="1" applyAlignment="1">
      <alignment horizontal="center" vertical="center" wrapText="1"/>
    </xf>
    <xf numFmtId="0" fontId="70" fillId="0" borderId="25" xfId="169" applyFont="1" applyFill="1" applyBorder="1" applyAlignment="1">
      <alignment horizontal="center" vertical="center" wrapText="1"/>
    </xf>
    <xf numFmtId="0" fontId="71" fillId="5" borderId="13" xfId="169" applyFont="1" applyFill="1" applyBorder="1" applyAlignment="1">
      <alignment horizontal="center" vertical="center"/>
    </xf>
    <xf numFmtId="206" fontId="44" fillId="5" borderId="9" xfId="169" applyNumberFormat="1" applyFont="1" applyFill="1" applyBorder="1" applyAlignment="1">
      <alignment horizontal="center" vertical="center"/>
    </xf>
    <xf numFmtId="206" fontId="44" fillId="5" borderId="12" xfId="169" applyNumberFormat="1" applyFont="1" applyFill="1" applyBorder="1" applyAlignment="1">
      <alignment horizontal="center" vertical="center"/>
    </xf>
    <xf numFmtId="203" fontId="44" fillId="5" borderId="16" xfId="3" applyNumberFormat="1" applyFont="1" applyFill="1" applyBorder="1" applyAlignment="1">
      <alignment horizontal="center" vertical="center"/>
    </xf>
    <xf numFmtId="0" fontId="71" fillId="0" borderId="13" xfId="169" applyFont="1" applyFill="1" applyBorder="1" applyAlignment="1">
      <alignment vertical="center"/>
    </xf>
    <xf numFmtId="206" fontId="44" fillId="0" borderId="9" xfId="169" applyNumberFormat="1" applyFont="1" applyFill="1" applyBorder="1" applyAlignment="1">
      <alignment horizontal="center" vertical="center"/>
    </xf>
    <xf numFmtId="206" fontId="44" fillId="0" borderId="12" xfId="169" applyNumberFormat="1" applyFont="1" applyFill="1" applyBorder="1" applyAlignment="1">
      <alignment horizontal="center" vertical="center"/>
    </xf>
    <xf numFmtId="203" fontId="44" fillId="0" borderId="16" xfId="3" applyNumberFormat="1" applyFont="1" applyFill="1" applyBorder="1" applyAlignment="1">
      <alignment horizontal="center" vertical="center"/>
    </xf>
    <xf numFmtId="0" fontId="72" fillId="0" borderId="13" xfId="169" applyFont="1" applyFill="1" applyBorder="1" applyAlignment="1">
      <alignment vertical="center"/>
    </xf>
    <xf numFmtId="206" fontId="43" fillId="2" borderId="12" xfId="169" applyNumberFormat="1" applyFont="1" applyFill="1" applyBorder="1" applyAlignment="1">
      <alignment horizontal="center" vertical="center"/>
    </xf>
    <xf numFmtId="206" fontId="43" fillId="0" borderId="12" xfId="169" applyNumberFormat="1" applyFont="1" applyFill="1" applyBorder="1" applyAlignment="1">
      <alignment horizontal="center" vertical="center"/>
    </xf>
    <xf numFmtId="0" fontId="72" fillId="0" borderId="17" xfId="169" applyFont="1" applyFill="1" applyBorder="1" applyAlignment="1">
      <alignment vertical="center"/>
    </xf>
    <xf numFmtId="206" fontId="43" fillId="0" borderId="9" xfId="169" applyNumberFormat="1" applyFont="1" applyFill="1" applyBorder="1" applyAlignment="1">
      <alignment horizontal="center" vertical="center"/>
    </xf>
    <xf numFmtId="0" fontId="72" fillId="0" borderId="13" xfId="169" applyFont="1" applyFill="1" applyBorder="1" applyAlignment="1">
      <alignment vertical="center" wrapText="1"/>
    </xf>
    <xf numFmtId="206" fontId="0" fillId="0" borderId="0" xfId="0" applyNumberFormat="1">
      <alignment vertical="center"/>
    </xf>
    <xf numFmtId="0" fontId="0" fillId="0" borderId="0" xfId="0" applyAlignment="1">
      <alignment horizontal="center" vertical="center"/>
    </xf>
    <xf numFmtId="0" fontId="71" fillId="5" borderId="17" xfId="169" applyFont="1" applyFill="1" applyBorder="1" applyAlignment="1">
      <alignment horizontal="center" vertical="center"/>
    </xf>
    <xf numFmtId="10" fontId="44" fillId="5" borderId="16" xfId="3" applyNumberFormat="1" applyFont="1" applyFill="1" applyBorder="1" applyAlignment="1">
      <alignment horizontal="center" vertical="center"/>
    </xf>
    <xf numFmtId="0" fontId="71" fillId="0" borderId="13" xfId="169" applyFont="1" applyFill="1" applyBorder="1" applyAlignment="1">
      <alignment horizontal="left" vertical="center"/>
    </xf>
    <xf numFmtId="206" fontId="44" fillId="2" borderId="12" xfId="169" applyNumberFormat="1" applyFont="1" applyFill="1" applyBorder="1" applyAlignment="1">
      <alignment horizontal="center" vertical="center"/>
    </xf>
    <xf numFmtId="205" fontId="43" fillId="0" borderId="9" xfId="0" applyNumberFormat="1" applyFont="1" applyFill="1" applyBorder="1" applyAlignment="1">
      <alignment horizontal="center" vertical="center"/>
    </xf>
    <xf numFmtId="206" fontId="43" fillId="0" borderId="17" xfId="169" applyNumberFormat="1" applyFont="1" applyFill="1" applyBorder="1" applyAlignment="1">
      <alignment horizontal="center" vertical="center"/>
    </xf>
    <xf numFmtId="206" fontId="44" fillId="0" borderId="13" xfId="169" applyNumberFormat="1" applyFont="1" applyFill="1" applyBorder="1" applyAlignment="1">
      <alignment horizontal="center" vertical="center"/>
    </xf>
    <xf numFmtId="0" fontId="72" fillId="0" borderId="17" xfId="169" applyFont="1" applyFill="1" applyBorder="1" applyAlignment="1">
      <alignment vertical="center" wrapText="1"/>
    </xf>
    <xf numFmtId="203" fontId="44" fillId="0" borderId="18" xfId="3" applyNumberFormat="1" applyFont="1" applyFill="1" applyBorder="1" applyAlignment="1">
      <alignment horizontal="center" vertical="center"/>
    </xf>
    <xf numFmtId="206" fontId="43" fillId="0" borderId="20" xfId="169" applyNumberFormat="1" applyFont="1" applyFill="1" applyBorder="1" applyAlignment="1">
      <alignment horizontal="center" vertical="center"/>
    </xf>
    <xf numFmtId="206" fontId="43" fillId="0" borderId="5" xfId="169" applyNumberFormat="1" applyFont="1" applyFill="1" applyBorder="1" applyAlignment="1">
      <alignment horizontal="center" vertical="center"/>
    </xf>
    <xf numFmtId="0" fontId="71" fillId="6" borderId="13" xfId="169" applyFont="1" applyFill="1" applyBorder="1" applyAlignment="1">
      <alignment horizontal="center" vertical="center"/>
    </xf>
    <xf numFmtId="206" fontId="44" fillId="6" borderId="9" xfId="169" applyNumberFormat="1" applyFont="1" applyFill="1" applyBorder="1" applyAlignment="1">
      <alignment horizontal="center" vertical="center"/>
    </xf>
    <xf numFmtId="206" fontId="44" fillId="6" borderId="12" xfId="169" applyNumberFormat="1" applyFont="1" applyFill="1" applyBorder="1" applyAlignment="1">
      <alignment horizontal="center" vertical="center"/>
    </xf>
    <xf numFmtId="203" fontId="44" fillId="6" borderId="16" xfId="3" applyNumberFormat="1" applyFont="1" applyFill="1" applyBorder="1" applyAlignment="1">
      <alignment horizontal="center" vertical="center"/>
    </xf>
    <xf numFmtId="0" fontId="71" fillId="6" borderId="26" xfId="169" applyFont="1" applyFill="1" applyBorder="1" applyAlignment="1">
      <alignment horizontal="center" vertical="center"/>
    </xf>
    <xf numFmtId="205" fontId="44" fillId="5" borderId="27" xfId="169" applyNumberFormat="1" applyFont="1" applyFill="1" applyBorder="1" applyAlignment="1">
      <alignment horizontal="center" vertical="center"/>
    </xf>
    <xf numFmtId="206" fontId="44" fillId="6" borderId="28" xfId="169" applyNumberFormat="1" applyFont="1" applyFill="1" applyBorder="1" applyAlignment="1">
      <alignment horizontal="center" vertical="center"/>
    </xf>
    <xf numFmtId="203" fontId="44" fillId="6" borderId="28" xfId="3" applyNumberFormat="1" applyFont="1" applyFill="1" applyBorder="1" applyAlignment="1">
      <alignment horizontal="center" vertical="center"/>
    </xf>
    <xf numFmtId="0" fontId="73" fillId="0" borderId="0" xfId="0" applyFont="1" applyAlignment="1">
      <alignment horizontal="center" vertical="center" wrapText="1"/>
    </xf>
  </cellXfs>
  <cellStyles count="2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6 2 2" xfId="49"/>
    <cellStyle name="Accent2 - 40% 4 2 4 2" xfId="50"/>
    <cellStyle name="SHADEDSTORES 6 18" xfId="51"/>
    <cellStyle name="Accent4 - 20% 8 2 4" xfId="52"/>
    <cellStyle name="Comma  - Style2 2 8 3" xfId="53"/>
    <cellStyle name="40% - 强调文字颜色 3 2 6 2" xfId="54"/>
    <cellStyle name="20% - 强调文字颜色 1 3 2" xfId="55"/>
    <cellStyle name="Accent4 4 9" xfId="56"/>
    <cellStyle name="Accent6 - 20% 9 15" xfId="57"/>
    <cellStyle name="Input [yellow] 8" xfId="58"/>
    <cellStyle name="好_（定稿）2013年开发区区域内税收汇总03版 9" xfId="59"/>
    <cellStyle name="Accent4 - 60% 4 4" xfId="60"/>
    <cellStyle name="Accent6 - 20% 2 12" xfId="61"/>
    <cellStyle name="_Book1_2 7" xfId="62"/>
    <cellStyle name="Percent [2] 11" xfId="63"/>
    <cellStyle name="Prefilled 2 5" xfId="64"/>
    <cellStyle name="Header2 6 4" xfId="65"/>
    <cellStyle name="Subtotal" xfId="66"/>
    <cellStyle name="Accent2 17" xfId="67"/>
    <cellStyle name="Accent2 22" xfId="68"/>
    <cellStyle name="Accent3 - 40% 2 2 4" xfId="69"/>
    <cellStyle name="Accent3 - 40% 2 2 7" xfId="70"/>
    <cellStyle name="Accent6 - 60% 9 7" xfId="71"/>
    <cellStyle name="Accent3 6 9" xfId="72"/>
    <cellStyle name="常规 3 32 2" xfId="73"/>
    <cellStyle name="Accent2 - 40% 2 15" xfId="74"/>
    <cellStyle name="entry box 2 6 3" xfId="75"/>
    <cellStyle name="Accent6 - 40% 8 9 3" xfId="76"/>
    <cellStyle name="Accent5 10 2 4" xfId="77"/>
    <cellStyle name="_2004年县市财政收支情况 5" xfId="78"/>
    <cellStyle name="Accent6 - 40% 8 3 3" xfId="79"/>
    <cellStyle name="Accent5 - 20% 7 2 6 2" xfId="80"/>
    <cellStyle name="Body 2 2" xfId="81"/>
    <cellStyle name="20% - 强调文字颜色 5 2 2" xfId="82"/>
    <cellStyle name="PSDec 6 3" xfId="83"/>
    <cellStyle name="小数 5" xfId="84"/>
    <cellStyle name="Total 3 3" xfId="85"/>
    <cellStyle name="Accent6 - 60% 12" xfId="86"/>
    <cellStyle name="HEADING1 4" xfId="87"/>
    <cellStyle name="表标题 12 5 3" xfId="88"/>
    <cellStyle name="Date" xfId="89"/>
    <cellStyle name="HEADING2" xfId="90"/>
    <cellStyle name="Accent4 3 6" xfId="91"/>
    <cellStyle name="好_Book1_1 2 6" xfId="92"/>
    <cellStyle name="Accent6 2 15" xfId="93"/>
    <cellStyle name="t 2 6" xfId="94"/>
    <cellStyle name="强调 3 6" xfId="95"/>
    <cellStyle name="Accent3 5 6" xfId="96"/>
    <cellStyle name="差_2012-2013年结算140424李爱民 2 10 14" xfId="97"/>
    <cellStyle name="差_2012年调整预算 13" xfId="98"/>
    <cellStyle name="Accent3 - 60% 4 11" xfId="99"/>
    <cellStyle name="60% - 强调文字颜色 6 3" xfId="100"/>
    <cellStyle name="Accent5 - 60% 6 2 4" xfId="101"/>
    <cellStyle name="Accent5 - 60% 6 6" xfId="102"/>
    <cellStyle name="40% - 强调文字颜色 2 2 4 2" xfId="103"/>
    <cellStyle name="regstoresfromspecstores 16" xfId="104"/>
    <cellStyle name="好_2015年开发区收支预算表20150301 2 3" xfId="105"/>
    <cellStyle name="_Book1" xfId="106"/>
    <cellStyle name="_一四星酒店方案 10" xfId="107"/>
    <cellStyle name="后继超级链接 11" xfId="108"/>
    <cellStyle name="60% - 强调文字颜色 4 5" xfId="109"/>
    <cellStyle name="强调文字颜色 3 7" xfId="110"/>
    <cellStyle name="Linked Cells 10" xfId="111"/>
    <cellStyle name="Grey 3" xfId="112"/>
    <cellStyle name="40% - 强调文字颜色 4 7" xfId="113"/>
    <cellStyle name="Header1 4" xfId="114"/>
    <cellStyle name="Accent5 5 2" xfId="115"/>
    <cellStyle name="Input Cells 5" xfId="116"/>
    <cellStyle name="PSDate 10" xfId="117"/>
    <cellStyle name="Currency [0] 2 4" xfId="118"/>
    <cellStyle name="差_Book1 3 15" xfId="119"/>
    <cellStyle name="Copied" xfId="120"/>
    <cellStyle name="后继超链接 3" xfId="121"/>
    <cellStyle name="数字 3 15" xfId="122"/>
    <cellStyle name="差_2015年开发区收支预算表20150301 2 5" xfId="123"/>
    <cellStyle name="货币 2 6" xfId="124"/>
    <cellStyle name="常规 7" xfId="125"/>
    <cellStyle name="PSSpacer 2" xfId="126"/>
    <cellStyle name="一般_EUitemdb-imp2c-add" xfId="127"/>
    <cellStyle name="PSInt 3 3" xfId="128"/>
    <cellStyle name="20% - 强调文字颜色 2 2 5 2" xfId="129"/>
    <cellStyle name="差_Book1 10" xfId="130"/>
    <cellStyle name="超级链接 11" xfId="131"/>
    <cellStyle name="千分位[0]_DDC Panel Order form" xfId="132"/>
    <cellStyle name="60% - 强调文字颜色 3 2 2" xfId="133"/>
    <cellStyle name="40% - 强调文字颜色 5 2 5 2" xfId="134"/>
    <cellStyle name="日期" xfId="135"/>
    <cellStyle name="标题 3 2 2" xfId="136"/>
    <cellStyle name="PSChar" xfId="137"/>
    <cellStyle name="Mon閠aire [0]_!!!GO" xfId="138"/>
    <cellStyle name="Comma [0] 13" xfId="139"/>
    <cellStyle name="未定义 2 11" xfId="140"/>
    <cellStyle name="60% - 强调文字颜色 2 2 5" xfId="141"/>
    <cellStyle name="烹拳_95" xfId="142"/>
    <cellStyle name="标题 4 2 5" xfId="143"/>
    <cellStyle name="Normal - Style1" xfId="144"/>
    <cellStyle name="分级显示列_1_Book1" xfId="145"/>
    <cellStyle name="编号 6" xfId="146"/>
    <cellStyle name="6mal" xfId="147"/>
    <cellStyle name="New Times Roman" xfId="148"/>
    <cellStyle name="输出 7" xfId="149"/>
    <cellStyle name="Calc Currency (0) 6" xfId="150"/>
    <cellStyle name="ColLevel_0" xfId="151"/>
    <cellStyle name="Entered" xfId="152"/>
    <cellStyle name="分级显示行_1_13区汇总" xfId="153"/>
    <cellStyle name="计算 7" xfId="154"/>
    <cellStyle name="_20100326高清市院遂宁检察院1080P配置清单26日改" xfId="155"/>
    <cellStyle name="好_Book1 6 15" xfId="156"/>
    <cellStyle name="60% - 强调文字颜色 1 4" xfId="157"/>
    <cellStyle name="Percent_!!!GO" xfId="158"/>
    <cellStyle name="强调文字颜色 1 7" xfId="159"/>
    <cellStyle name="常规 4" xfId="160"/>
    <cellStyle name="Dollar (zero dec)" xfId="161"/>
    <cellStyle name="Standard_AREAS" xfId="162"/>
    <cellStyle name="Norma,_laroux_4_营业在建 (2)_E21" xfId="163"/>
    <cellStyle name="RevList" xfId="164"/>
    <cellStyle name="_Book1_1_Book1 4" xfId="165"/>
    <cellStyle name="强调 1 2" xfId="166"/>
    <cellStyle name="强调 2 6" xfId="167"/>
    <cellStyle name="标题 1 7" xfId="168"/>
    <cellStyle name="常规_2012年预算收支总表(人大)" xfId="169"/>
    <cellStyle name="Currency1" xfId="170"/>
    <cellStyle name="Fixed" xfId="171"/>
    <cellStyle name="强调文字颜色 2 7" xfId="172"/>
    <cellStyle name="no dec 3" xfId="173"/>
    <cellStyle name="商品名称" xfId="174"/>
    <cellStyle name="Milliers_!!!GO" xfId="175"/>
    <cellStyle name="烹拳 [0]_95" xfId="176"/>
    <cellStyle name="标题 2 2 4" xfId="177"/>
    <cellStyle name="适中 7" xfId="178"/>
    <cellStyle name="specstores" xfId="179"/>
    <cellStyle name="args.style" xfId="180"/>
    <cellStyle name="捠壿 [0.00]_Region Orders (2)" xfId="181"/>
    <cellStyle name="捠壿_Region Orders (2)" xfId="182"/>
    <cellStyle name="霓付 [0]_95" xfId="183"/>
    <cellStyle name="Moneda [0]_96 Risk" xfId="184"/>
    <cellStyle name="链接单元格 7" xfId="185"/>
    <cellStyle name="标题1" xfId="186"/>
    <cellStyle name="汇总 7" xfId="187"/>
    <cellStyle name="Normal 2" xfId="188"/>
    <cellStyle name="解释性文本 7" xfId="189"/>
    <cellStyle name="警告文本 7" xfId="190"/>
    <cellStyle name="常规_2016年全省国有资本经营收入预算表" xfId="191"/>
    <cellStyle name="注释 7 2" xfId="192"/>
    <cellStyle name="标题 6" xfId="193"/>
    <cellStyle name="Comma_!!!GO" xfId="194"/>
    <cellStyle name="寘嬫愗傝 [0.00]_Region Orders (2)" xfId="195"/>
    <cellStyle name="HEADINGSTOP" xfId="196"/>
    <cellStyle name="Mon閠aire_!!!GO" xfId="197"/>
    <cellStyle name="貨幣_DDC Panel Order form" xfId="198"/>
    <cellStyle name="强调文字颜色 6 7" xfId="199"/>
    <cellStyle name="昗弨_Pacific Region P&amp;L" xfId="200"/>
    <cellStyle name="Ç¥ÁØ_ÀÎÀç°³¹ß¿ø" xfId="201"/>
    <cellStyle name="Millares [0]_96 Risk" xfId="202"/>
    <cellStyle name="PSHeading" xfId="203"/>
    <cellStyle name="检查单元格 7" xfId="204"/>
    <cellStyle name="输入 7" xfId="205"/>
    <cellStyle name="Millares_96 Risk" xfId="206"/>
    <cellStyle name="数量" xfId="207"/>
    <cellStyle name="Moneda_96 Risk" xfId="208"/>
    <cellStyle name="Pourcentage_pldt" xfId="209"/>
    <cellStyle name="Hyperlink_VERA" xfId="210"/>
    <cellStyle name="Currency_!!!GO" xfId="211"/>
    <cellStyle name="常规 4 3" xfId="212"/>
    <cellStyle name="per.style" xfId="213"/>
    <cellStyle name="钎霖_4岿角利" xfId="214"/>
    <cellStyle name="HEADINGS" xfId="215"/>
    <cellStyle name="comma zerodec" xfId="216"/>
    <cellStyle name="常规 3" xfId="217"/>
    <cellStyle name="借出原因" xfId="218"/>
    <cellStyle name="霓付_95" xfId="219"/>
    <cellStyle name="常规_2016年省级国有资本经营支出预算表" xfId="220"/>
    <cellStyle name="部门" xfId="22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S29" sqref="S29"/>
    </sheetView>
  </sheetViews>
  <sheetFormatPr defaultColWidth="9" defaultRowHeight="13.5"/>
  <sheetData>
    <row r="1" spans="1:14">
      <c r="A1" s="277" t="s">
        <v>0</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75" right="0.75" top="1" bottom="1" header="0.5" footer="0.5"/>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zoomScale="120" zoomScaleNormal="120" topLeftCell="A2" workbookViewId="0">
      <selection activeCell="H103" sqref="H103"/>
    </sheetView>
  </sheetViews>
  <sheetFormatPr defaultColWidth="9" defaultRowHeight="13.5" outlineLevelCol="7"/>
  <cols>
    <col min="1" max="1" width="15.75" customWidth="1"/>
    <col min="2" max="2" width="10.875" customWidth="1"/>
    <col min="3" max="3" width="41.625" customWidth="1"/>
    <col min="4" max="6" width="14.25" customWidth="1"/>
    <col min="7" max="7" width="11.375" customWidth="1"/>
    <col min="8" max="8" width="66.25" customWidth="1"/>
  </cols>
  <sheetData>
    <row r="1" ht="36" customHeight="1" spans="1:8">
      <c r="A1" s="126" t="s">
        <v>181</v>
      </c>
      <c r="B1" s="127"/>
      <c r="C1" s="127"/>
      <c r="D1" s="127"/>
      <c r="E1" s="127"/>
      <c r="F1" s="127"/>
      <c r="G1" s="127"/>
      <c r="H1" s="127"/>
    </row>
    <row r="2" ht="36" customHeight="1" spans="1:8">
      <c r="A2" s="128"/>
      <c r="B2" s="127"/>
      <c r="C2" s="127"/>
      <c r="D2" s="127"/>
      <c r="E2" s="127"/>
      <c r="F2" s="127"/>
      <c r="G2" s="127"/>
      <c r="H2" s="127"/>
    </row>
    <row r="3" ht="22.5" customHeight="1" spans="1:8">
      <c r="A3" s="129" t="s">
        <v>182</v>
      </c>
      <c r="B3" s="130" t="s">
        <v>183</v>
      </c>
      <c r="C3" s="131" t="s">
        <v>184</v>
      </c>
      <c r="D3" s="132" t="s">
        <v>185</v>
      </c>
      <c r="E3" s="132" t="s">
        <v>186</v>
      </c>
      <c r="F3" s="132" t="s">
        <v>186</v>
      </c>
      <c r="G3" s="132" t="s">
        <v>187</v>
      </c>
      <c r="H3" s="133" t="s">
        <v>188</v>
      </c>
    </row>
    <row r="4" ht="50.1" customHeight="1" spans="1:8">
      <c r="A4" s="129"/>
      <c r="B4" s="130"/>
      <c r="C4" s="131"/>
      <c r="D4" s="134" t="s">
        <v>189</v>
      </c>
      <c r="E4" s="134" t="s">
        <v>190</v>
      </c>
      <c r="F4" s="134" t="s">
        <v>191</v>
      </c>
      <c r="G4" s="134"/>
      <c r="H4" s="133"/>
    </row>
    <row r="5" ht="15" spans="1:8">
      <c r="A5" s="135"/>
      <c r="B5" s="136"/>
      <c r="C5" s="137" t="s">
        <v>192</v>
      </c>
      <c r="D5" s="138">
        <f t="shared" ref="D5:F5" si="0">D6+D87</f>
        <v>65910</v>
      </c>
      <c r="E5" s="138">
        <f t="shared" si="0"/>
        <v>70514.42794</v>
      </c>
      <c r="F5" s="138">
        <f t="shared" si="0"/>
        <v>66893.04475</v>
      </c>
      <c r="G5" s="138"/>
      <c r="H5" s="139"/>
    </row>
    <row r="6" ht="30" customHeight="1" spans="1:8">
      <c r="A6" s="140" t="s">
        <v>193</v>
      </c>
      <c r="B6" s="137"/>
      <c r="C6" s="137" t="s">
        <v>194</v>
      </c>
      <c r="D6" s="138">
        <f>D7+D33+D42+D53+D57+D60+D67+D76+D83</f>
        <v>1478</v>
      </c>
      <c r="E6" s="138">
        <f>E7+E33+E42+E53+E57+E60+E67+E76+E83</f>
        <v>1999.702</v>
      </c>
      <c r="F6" s="138">
        <f>F7+F33+F42+F53+F57+F60+F67+F76+F83</f>
        <v>1649.302</v>
      </c>
      <c r="G6" s="138"/>
      <c r="H6" s="141"/>
    </row>
    <row r="7" ht="24.95" customHeight="1" spans="1:8">
      <c r="A7" s="142" t="s">
        <v>195</v>
      </c>
      <c r="B7" s="143"/>
      <c r="C7" s="137" t="s">
        <v>196</v>
      </c>
      <c r="D7" s="138">
        <f>SUM(D8:D31)</f>
        <v>636</v>
      </c>
      <c r="E7" s="138">
        <f>SUM(E8:E31)</f>
        <v>360</v>
      </c>
      <c r="F7" s="138">
        <f>SUM(F8:F32)</f>
        <v>334</v>
      </c>
      <c r="G7" s="138">
        <v>201</v>
      </c>
      <c r="H7" s="141"/>
    </row>
    <row r="8" ht="15" spans="1:8">
      <c r="A8" s="144"/>
      <c r="B8" s="145">
        <v>1</v>
      </c>
      <c r="C8" s="146" t="s">
        <v>197</v>
      </c>
      <c r="D8" s="147">
        <v>320</v>
      </c>
      <c r="E8" s="147"/>
      <c r="F8" s="147"/>
      <c r="G8" s="147"/>
      <c r="H8" s="148" t="s">
        <v>198</v>
      </c>
    </row>
    <row r="9" ht="17.1" customHeight="1" spans="1:8">
      <c r="A9" s="144"/>
      <c r="B9" s="145">
        <v>2</v>
      </c>
      <c r="C9" s="146" t="s">
        <v>199</v>
      </c>
      <c r="D9" s="147">
        <v>80</v>
      </c>
      <c r="E9" s="147"/>
      <c r="F9" s="147"/>
      <c r="G9" s="147"/>
      <c r="H9" s="148" t="s">
        <v>198</v>
      </c>
    </row>
    <row r="10" ht="15" spans="1:8">
      <c r="A10" s="144"/>
      <c r="B10" s="145">
        <v>3</v>
      </c>
      <c r="C10" s="146" t="s">
        <v>200</v>
      </c>
      <c r="D10" s="147">
        <v>65</v>
      </c>
      <c r="E10" s="147">
        <v>70</v>
      </c>
      <c r="F10" s="147">
        <v>70</v>
      </c>
      <c r="G10" s="147"/>
      <c r="H10" s="148" t="s">
        <v>201</v>
      </c>
    </row>
    <row r="11" ht="15" spans="1:8">
      <c r="A11" s="144"/>
      <c r="B11" s="145">
        <v>4</v>
      </c>
      <c r="C11" s="146" t="s">
        <v>202</v>
      </c>
      <c r="D11" s="147">
        <v>8</v>
      </c>
      <c r="E11" s="147">
        <v>8</v>
      </c>
      <c r="F11" s="147">
        <v>8</v>
      </c>
      <c r="G11" s="147"/>
      <c r="H11" s="148" t="s">
        <v>203</v>
      </c>
    </row>
    <row r="12" ht="93" customHeight="1" spans="1:8">
      <c r="A12" s="149"/>
      <c r="B12" s="145">
        <v>5</v>
      </c>
      <c r="C12" s="146" t="s">
        <v>204</v>
      </c>
      <c r="D12" s="147">
        <v>5</v>
      </c>
      <c r="E12" s="147">
        <v>5</v>
      </c>
      <c r="F12" s="147">
        <v>5</v>
      </c>
      <c r="G12" s="147"/>
      <c r="H12" s="148" t="s">
        <v>205</v>
      </c>
    </row>
    <row r="13" ht="30" customHeight="1" spans="1:8">
      <c r="A13" s="149"/>
      <c r="B13" s="145">
        <v>6</v>
      </c>
      <c r="C13" s="146" t="s">
        <v>206</v>
      </c>
      <c r="D13" s="147">
        <v>5</v>
      </c>
      <c r="E13" s="147">
        <v>5</v>
      </c>
      <c r="F13" s="147">
        <v>5</v>
      </c>
      <c r="G13" s="147"/>
      <c r="H13" s="148" t="s">
        <v>207</v>
      </c>
    </row>
    <row r="14" ht="30" customHeight="1" spans="1:8">
      <c r="A14" s="149"/>
      <c r="B14" s="145">
        <v>7</v>
      </c>
      <c r="C14" s="146" t="s">
        <v>208</v>
      </c>
      <c r="D14" s="147"/>
      <c r="E14" s="147">
        <v>15</v>
      </c>
      <c r="F14" s="147">
        <v>9</v>
      </c>
      <c r="G14" s="147"/>
      <c r="H14" s="148"/>
    </row>
    <row r="15" ht="30" customHeight="1" spans="1:8">
      <c r="A15" s="149"/>
      <c r="B15" s="145">
        <v>8</v>
      </c>
      <c r="C15" s="146" t="s">
        <v>209</v>
      </c>
      <c r="D15" s="147">
        <v>0</v>
      </c>
      <c r="E15" s="147">
        <v>5</v>
      </c>
      <c r="F15" s="147">
        <v>5</v>
      </c>
      <c r="G15" s="147"/>
      <c r="H15" s="148"/>
    </row>
    <row r="16" ht="15.75" customHeight="1" spans="1:8">
      <c r="A16" s="144"/>
      <c r="B16" s="145">
        <v>9</v>
      </c>
      <c r="C16" s="146" t="s">
        <v>210</v>
      </c>
      <c r="D16" s="147">
        <v>30</v>
      </c>
      <c r="E16" s="147">
        <v>32</v>
      </c>
      <c r="F16" s="147">
        <v>32</v>
      </c>
      <c r="G16" s="147"/>
      <c r="H16" s="148" t="s">
        <v>211</v>
      </c>
    </row>
    <row r="17" ht="15" spans="1:8">
      <c r="A17" s="149"/>
      <c r="B17" s="145">
        <v>10</v>
      </c>
      <c r="C17" s="146" t="s">
        <v>212</v>
      </c>
      <c r="D17" s="147">
        <v>5</v>
      </c>
      <c r="E17" s="147">
        <v>0</v>
      </c>
      <c r="F17" s="147">
        <v>0</v>
      </c>
      <c r="G17" s="147"/>
      <c r="H17" s="148"/>
    </row>
    <row r="18" ht="15" spans="1:8">
      <c r="A18" s="144"/>
      <c r="B18" s="145">
        <v>11</v>
      </c>
      <c r="C18" s="146" t="s">
        <v>213</v>
      </c>
      <c r="D18" s="147">
        <v>20</v>
      </c>
      <c r="E18" s="147">
        <v>40</v>
      </c>
      <c r="F18" s="147">
        <v>20</v>
      </c>
      <c r="G18" s="147"/>
      <c r="H18" s="148" t="s">
        <v>214</v>
      </c>
    </row>
    <row r="19" ht="15" spans="1:8">
      <c r="A19" s="144"/>
      <c r="B19" s="145">
        <v>12</v>
      </c>
      <c r="C19" s="146" t="s">
        <v>215</v>
      </c>
      <c r="D19" s="147">
        <v>5</v>
      </c>
      <c r="E19" s="147">
        <v>0</v>
      </c>
      <c r="F19" s="147">
        <v>0</v>
      </c>
      <c r="G19" s="147"/>
      <c r="H19" s="148"/>
    </row>
    <row r="20" ht="15" spans="1:8">
      <c r="A20" s="144"/>
      <c r="B20" s="145">
        <v>13</v>
      </c>
      <c r="C20" s="146" t="s">
        <v>216</v>
      </c>
      <c r="D20" s="147">
        <v>5</v>
      </c>
      <c r="E20" s="147">
        <v>0</v>
      </c>
      <c r="F20" s="147">
        <v>0</v>
      </c>
      <c r="G20" s="147"/>
      <c r="H20" s="150"/>
    </row>
    <row r="21" ht="22" customHeight="1" spans="1:8">
      <c r="A21" s="144"/>
      <c r="B21" s="145">
        <v>14</v>
      </c>
      <c r="C21" s="146" t="s">
        <v>217</v>
      </c>
      <c r="D21" s="147">
        <v>7</v>
      </c>
      <c r="E21" s="147">
        <v>0</v>
      </c>
      <c r="F21" s="147">
        <v>0</v>
      </c>
      <c r="G21" s="147"/>
      <c r="H21" s="148" t="s">
        <v>218</v>
      </c>
    </row>
    <row r="22" ht="32.1" customHeight="1" spans="1:8">
      <c r="A22" s="149"/>
      <c r="B22" s="145">
        <v>15</v>
      </c>
      <c r="C22" s="151" t="s">
        <v>219</v>
      </c>
      <c r="D22" s="152">
        <v>20</v>
      </c>
      <c r="E22" s="152">
        <v>15</v>
      </c>
      <c r="F22" s="152">
        <v>15</v>
      </c>
      <c r="G22" s="152"/>
      <c r="H22" s="153" t="s">
        <v>220</v>
      </c>
    </row>
    <row r="23" ht="15" spans="1:8">
      <c r="A23" s="144"/>
      <c r="B23" s="145">
        <v>16</v>
      </c>
      <c r="C23" s="146" t="s">
        <v>221</v>
      </c>
      <c r="D23" s="147">
        <v>6</v>
      </c>
      <c r="E23" s="147">
        <v>0</v>
      </c>
      <c r="F23" s="147">
        <v>0</v>
      </c>
      <c r="G23" s="147"/>
      <c r="H23" s="148"/>
    </row>
    <row r="24" ht="15" spans="1:8">
      <c r="A24" s="144"/>
      <c r="B24" s="145">
        <v>17</v>
      </c>
      <c r="C24" s="146" t="s">
        <v>222</v>
      </c>
      <c r="D24" s="147">
        <v>10</v>
      </c>
      <c r="E24" s="147">
        <v>10</v>
      </c>
      <c r="F24" s="147">
        <v>10</v>
      </c>
      <c r="G24" s="147"/>
      <c r="H24" s="148" t="s">
        <v>223</v>
      </c>
    </row>
    <row r="25" ht="15" spans="1:8">
      <c r="A25" s="144"/>
      <c r="B25" s="145">
        <v>18</v>
      </c>
      <c r="C25" s="146" t="s">
        <v>224</v>
      </c>
      <c r="D25" s="147">
        <v>15</v>
      </c>
      <c r="E25" s="147">
        <v>20</v>
      </c>
      <c r="F25" s="147">
        <v>15</v>
      </c>
      <c r="G25" s="147"/>
      <c r="H25" s="148" t="s">
        <v>225</v>
      </c>
    </row>
    <row r="26" ht="27" spans="1:8">
      <c r="A26" s="144"/>
      <c r="B26" s="145">
        <v>19</v>
      </c>
      <c r="C26" s="146" t="s">
        <v>226</v>
      </c>
      <c r="D26" s="147">
        <v>20</v>
      </c>
      <c r="E26" s="147">
        <v>25</v>
      </c>
      <c r="F26" s="147">
        <v>20</v>
      </c>
      <c r="G26" s="147"/>
      <c r="H26" s="148" t="s">
        <v>227</v>
      </c>
    </row>
    <row r="27" ht="15" spans="1:8">
      <c r="A27" s="144"/>
      <c r="B27" s="145">
        <v>20</v>
      </c>
      <c r="C27" s="146" t="s">
        <v>228</v>
      </c>
      <c r="D27" s="147">
        <v>10</v>
      </c>
      <c r="E27" s="147">
        <v>10</v>
      </c>
      <c r="F27" s="147">
        <v>10</v>
      </c>
      <c r="G27" s="147"/>
      <c r="H27" s="148" t="s">
        <v>229</v>
      </c>
    </row>
    <row r="28" ht="29.1" customHeight="1" spans="1:8">
      <c r="A28" s="144"/>
      <c r="B28" s="145">
        <v>21</v>
      </c>
      <c r="C28" s="146" t="s">
        <v>230</v>
      </c>
      <c r="D28" s="147"/>
      <c r="E28" s="147">
        <v>5</v>
      </c>
      <c r="F28" s="147">
        <v>5</v>
      </c>
      <c r="G28" s="147"/>
      <c r="H28" s="148" t="s">
        <v>231</v>
      </c>
    </row>
    <row r="29" ht="51" customHeight="1" spans="1:8">
      <c r="A29" s="144"/>
      <c r="B29" s="145">
        <v>22</v>
      </c>
      <c r="C29" s="146" t="s">
        <v>232</v>
      </c>
      <c r="D29" s="147"/>
      <c r="E29" s="147">
        <v>40</v>
      </c>
      <c r="F29" s="147">
        <v>40</v>
      </c>
      <c r="G29" s="147"/>
      <c r="H29" s="148" t="s">
        <v>233</v>
      </c>
    </row>
    <row r="30" ht="29.1" customHeight="1" spans="1:8">
      <c r="A30" s="144"/>
      <c r="B30" s="145">
        <v>23</v>
      </c>
      <c r="C30" s="146" t="s">
        <v>234</v>
      </c>
      <c r="D30" s="147"/>
      <c r="E30" s="147">
        <v>25</v>
      </c>
      <c r="F30" s="147">
        <v>20</v>
      </c>
      <c r="G30" s="147"/>
      <c r="H30" s="148" t="s">
        <v>235</v>
      </c>
    </row>
    <row r="31" ht="29.1" customHeight="1" spans="1:8">
      <c r="A31" s="144"/>
      <c r="B31" s="145">
        <v>24</v>
      </c>
      <c r="C31" s="146" t="s">
        <v>236</v>
      </c>
      <c r="D31" s="147"/>
      <c r="E31" s="147">
        <v>30</v>
      </c>
      <c r="F31" s="147">
        <v>25</v>
      </c>
      <c r="G31" s="147"/>
      <c r="H31" s="148" t="s">
        <v>237</v>
      </c>
    </row>
    <row r="32" ht="29.1" customHeight="1" spans="1:8">
      <c r="A32" s="144"/>
      <c r="B32" s="145">
        <v>25</v>
      </c>
      <c r="C32" s="146" t="s">
        <v>238</v>
      </c>
      <c r="D32" s="147"/>
      <c r="E32" s="147">
        <v>20</v>
      </c>
      <c r="F32" s="147">
        <v>20</v>
      </c>
      <c r="G32" s="147"/>
      <c r="H32" s="148" t="s">
        <v>239</v>
      </c>
    </row>
    <row r="33" ht="33" customHeight="1" spans="1:8">
      <c r="A33" s="154" t="s">
        <v>240</v>
      </c>
      <c r="B33" s="155"/>
      <c r="C33" s="156" t="s">
        <v>241</v>
      </c>
      <c r="D33" s="157">
        <f t="shared" ref="D33:F33" si="1">SUM(D34:D41)</f>
        <v>130</v>
      </c>
      <c r="E33" s="157">
        <f t="shared" si="1"/>
        <v>171</v>
      </c>
      <c r="F33" s="157">
        <f t="shared" si="1"/>
        <v>111</v>
      </c>
      <c r="G33" s="157">
        <v>201</v>
      </c>
      <c r="H33" s="158"/>
    </row>
    <row r="34" ht="15" spans="1:8">
      <c r="A34" s="144"/>
      <c r="B34" s="145">
        <v>26</v>
      </c>
      <c r="C34" s="146" t="s">
        <v>175</v>
      </c>
      <c r="D34" s="147">
        <v>40</v>
      </c>
      <c r="E34" s="147">
        <v>60</v>
      </c>
      <c r="F34" s="147">
        <v>0</v>
      </c>
      <c r="G34" s="147"/>
      <c r="H34" s="148" t="s">
        <v>242</v>
      </c>
    </row>
    <row r="35" ht="15" spans="1:8">
      <c r="A35" s="145"/>
      <c r="B35" s="145">
        <v>27</v>
      </c>
      <c r="C35" s="146" t="s">
        <v>243</v>
      </c>
      <c r="D35" s="147">
        <v>10</v>
      </c>
      <c r="E35" s="147">
        <v>10</v>
      </c>
      <c r="F35" s="147">
        <v>10</v>
      </c>
      <c r="G35" s="147"/>
      <c r="H35" s="148"/>
    </row>
    <row r="36" ht="120" customHeight="1" spans="1:8">
      <c r="A36" s="144"/>
      <c r="B36" s="145">
        <v>28</v>
      </c>
      <c r="C36" s="146" t="s">
        <v>244</v>
      </c>
      <c r="D36" s="147">
        <v>50</v>
      </c>
      <c r="E36" s="147">
        <v>50</v>
      </c>
      <c r="F36" s="147">
        <v>50</v>
      </c>
      <c r="G36" s="147"/>
      <c r="H36" s="148" t="s">
        <v>245</v>
      </c>
    </row>
    <row r="37" ht="15" spans="1:8">
      <c r="A37" s="144"/>
      <c r="B37" s="145">
        <v>29</v>
      </c>
      <c r="C37" s="146" t="s">
        <v>246</v>
      </c>
      <c r="D37" s="147">
        <v>10</v>
      </c>
      <c r="E37" s="147">
        <v>30</v>
      </c>
      <c r="F37" s="147">
        <v>30</v>
      </c>
      <c r="G37" s="147"/>
      <c r="H37" s="148"/>
    </row>
    <row r="38" ht="15" spans="1:8">
      <c r="A38" s="144"/>
      <c r="B38" s="145">
        <v>30</v>
      </c>
      <c r="C38" s="146" t="s">
        <v>247</v>
      </c>
      <c r="D38" s="147">
        <v>5</v>
      </c>
      <c r="E38" s="147">
        <v>5</v>
      </c>
      <c r="F38" s="147">
        <v>5</v>
      </c>
      <c r="G38" s="147"/>
      <c r="H38" s="148"/>
    </row>
    <row r="39" ht="15" spans="1:8">
      <c r="A39" s="144"/>
      <c r="B39" s="145">
        <v>31</v>
      </c>
      <c r="C39" s="146" t="s">
        <v>248</v>
      </c>
      <c r="D39" s="147">
        <v>5</v>
      </c>
      <c r="E39" s="147">
        <v>6</v>
      </c>
      <c r="F39" s="147">
        <v>6</v>
      </c>
      <c r="G39" s="147"/>
      <c r="H39" s="148"/>
    </row>
    <row r="40" ht="15" spans="1:8">
      <c r="A40" s="144"/>
      <c r="B40" s="145">
        <v>32</v>
      </c>
      <c r="C40" s="146" t="s">
        <v>249</v>
      </c>
      <c r="D40" s="147">
        <v>5</v>
      </c>
      <c r="E40" s="147">
        <v>5</v>
      </c>
      <c r="F40" s="147">
        <v>5</v>
      </c>
      <c r="G40" s="147"/>
      <c r="H40" s="148"/>
    </row>
    <row r="41" ht="15" spans="1:8">
      <c r="A41" s="144"/>
      <c r="B41" s="145">
        <v>33</v>
      </c>
      <c r="C41" s="146" t="s">
        <v>250</v>
      </c>
      <c r="D41" s="147">
        <v>5</v>
      </c>
      <c r="E41" s="147">
        <v>5</v>
      </c>
      <c r="F41" s="147">
        <v>5</v>
      </c>
      <c r="G41" s="147"/>
      <c r="H41" s="148"/>
    </row>
    <row r="42" ht="32.1" customHeight="1" spans="1:8">
      <c r="A42" s="159" t="s">
        <v>251</v>
      </c>
      <c r="B42" s="155"/>
      <c r="C42" s="156" t="s">
        <v>241</v>
      </c>
      <c r="D42" s="157">
        <f t="shared" ref="D42" si="2">D43+D44+D45+D46+D49+D50+D47+D48+D52</f>
        <v>205</v>
      </c>
      <c r="E42" s="157">
        <f>E43+E44+E45+E46+E49+E50+E47+E48+E52+E51</f>
        <v>729</v>
      </c>
      <c r="F42" s="157">
        <f>F43+F44+F45+F46+F49+F50+F47+F48+F52+F51</f>
        <v>541</v>
      </c>
      <c r="G42" s="157">
        <v>206</v>
      </c>
      <c r="H42" s="158"/>
    </row>
    <row r="43" ht="48" customHeight="1" spans="1:8">
      <c r="A43" s="144"/>
      <c r="B43" s="145">
        <v>34</v>
      </c>
      <c r="C43" s="146" t="s">
        <v>252</v>
      </c>
      <c r="D43" s="147">
        <v>130</v>
      </c>
      <c r="E43" s="147">
        <v>208</v>
      </c>
      <c r="F43" s="147">
        <v>150</v>
      </c>
      <c r="G43" s="147"/>
      <c r="H43" s="160" t="s">
        <v>253</v>
      </c>
    </row>
    <row r="44" ht="15" spans="1:8">
      <c r="A44" s="144"/>
      <c r="B44" s="145">
        <v>35</v>
      </c>
      <c r="C44" s="146" t="s">
        <v>254</v>
      </c>
      <c r="D44" s="147">
        <v>10</v>
      </c>
      <c r="E44" s="147">
        <v>40</v>
      </c>
      <c r="F44" s="147">
        <v>10</v>
      </c>
      <c r="G44" s="147"/>
      <c r="H44" s="148"/>
    </row>
    <row r="45" ht="15" spans="1:8">
      <c r="A45" s="161"/>
      <c r="B45" s="145">
        <v>36</v>
      </c>
      <c r="C45" s="55" t="s">
        <v>255</v>
      </c>
      <c r="D45" s="162">
        <v>5</v>
      </c>
      <c r="E45" s="162">
        <v>20</v>
      </c>
      <c r="F45" s="162">
        <v>5</v>
      </c>
      <c r="G45" s="162"/>
      <c r="H45" s="163"/>
    </row>
    <row r="46" ht="15" spans="1:8">
      <c r="A46" s="144"/>
      <c r="B46" s="145">
        <v>37</v>
      </c>
      <c r="C46" s="164" t="s">
        <v>256</v>
      </c>
      <c r="D46" s="147">
        <v>60</v>
      </c>
      <c r="E46" s="147">
        <v>60</v>
      </c>
      <c r="F46" s="147">
        <v>60</v>
      </c>
      <c r="G46" s="147"/>
      <c r="H46" s="165" t="s">
        <v>257</v>
      </c>
    </row>
    <row r="47" ht="42" customHeight="1" spans="1:8">
      <c r="A47" s="144"/>
      <c r="B47" s="145">
        <v>38</v>
      </c>
      <c r="C47" s="146" t="s">
        <v>258</v>
      </c>
      <c r="D47" s="147"/>
      <c r="E47" s="147">
        <v>20</v>
      </c>
      <c r="F47" s="147">
        <v>20</v>
      </c>
      <c r="G47" s="147"/>
      <c r="H47" s="148" t="s">
        <v>259</v>
      </c>
    </row>
    <row r="48" ht="36" customHeight="1" spans="1:8">
      <c r="A48" s="144"/>
      <c r="B48" s="145">
        <v>39</v>
      </c>
      <c r="C48" s="146" t="s">
        <v>260</v>
      </c>
      <c r="D48" s="147"/>
      <c r="E48" s="147">
        <v>50</v>
      </c>
      <c r="F48" s="147">
        <v>50</v>
      </c>
      <c r="G48" s="147"/>
      <c r="H48" s="148" t="s">
        <v>261</v>
      </c>
    </row>
    <row r="49" ht="30.95" customHeight="1" spans="1:8">
      <c r="A49" s="144"/>
      <c r="B49" s="145">
        <v>40</v>
      </c>
      <c r="C49" s="146" t="s">
        <v>262</v>
      </c>
      <c r="D49" s="147"/>
      <c r="E49" s="147">
        <v>85</v>
      </c>
      <c r="F49" s="147">
        <v>30</v>
      </c>
      <c r="G49" s="147"/>
      <c r="H49" s="148" t="s">
        <v>263</v>
      </c>
    </row>
    <row r="50" ht="35.1" customHeight="1" spans="1:8">
      <c r="A50" s="144"/>
      <c r="B50" s="145">
        <v>41</v>
      </c>
      <c r="C50" s="146" t="s">
        <v>264</v>
      </c>
      <c r="D50" s="147"/>
      <c r="E50" s="147">
        <v>56</v>
      </c>
      <c r="F50" s="147">
        <v>56</v>
      </c>
      <c r="G50" s="147"/>
      <c r="H50" s="158" t="s">
        <v>265</v>
      </c>
    </row>
    <row r="51" ht="23.1" customHeight="1" spans="1:8">
      <c r="A51" s="144"/>
      <c r="B51" s="145">
        <v>42</v>
      </c>
      <c r="C51" s="146" t="s">
        <v>266</v>
      </c>
      <c r="D51" s="147"/>
      <c r="E51" s="147">
        <v>120</v>
      </c>
      <c r="F51" s="147">
        <v>120</v>
      </c>
      <c r="G51" s="147"/>
      <c r="H51" s="158"/>
    </row>
    <row r="52" ht="45" customHeight="1" spans="1:8">
      <c r="A52" s="144"/>
      <c r="B52" s="145">
        <v>43</v>
      </c>
      <c r="C52" s="146" t="s">
        <v>267</v>
      </c>
      <c r="D52" s="147"/>
      <c r="E52" s="147">
        <v>70</v>
      </c>
      <c r="F52" s="147">
        <v>40</v>
      </c>
      <c r="G52" s="147"/>
      <c r="H52" s="158" t="s">
        <v>268</v>
      </c>
    </row>
    <row r="53" ht="18.95" customHeight="1" spans="1:8">
      <c r="A53" s="166" t="s">
        <v>269</v>
      </c>
      <c r="B53" s="155"/>
      <c r="C53" s="156" t="s">
        <v>241</v>
      </c>
      <c r="D53" s="157">
        <f>SUM(D54:D56)</f>
        <v>50</v>
      </c>
      <c r="E53" s="157">
        <f>SUM(E54:E56)</f>
        <v>75</v>
      </c>
      <c r="F53" s="157">
        <f>SUM(F54:F56)</f>
        <v>75</v>
      </c>
      <c r="G53" s="157">
        <v>201</v>
      </c>
      <c r="H53" s="158"/>
    </row>
    <row r="54" ht="15" spans="1:8">
      <c r="A54" s="144"/>
      <c r="B54" s="145">
        <v>44</v>
      </c>
      <c r="C54" s="146" t="s">
        <v>270</v>
      </c>
      <c r="D54" s="147">
        <v>20</v>
      </c>
      <c r="E54" s="147">
        <v>15</v>
      </c>
      <c r="F54" s="147">
        <v>15</v>
      </c>
      <c r="G54" s="147"/>
      <c r="H54" s="148" t="s">
        <v>271</v>
      </c>
    </row>
    <row r="55" ht="15" spans="1:8">
      <c r="A55" s="144"/>
      <c r="B55" s="145">
        <v>45</v>
      </c>
      <c r="C55" s="146" t="s">
        <v>272</v>
      </c>
      <c r="D55" s="147"/>
      <c r="E55" s="147">
        <v>30</v>
      </c>
      <c r="F55" s="147">
        <v>30</v>
      </c>
      <c r="G55" s="147"/>
      <c r="H55" s="148"/>
    </row>
    <row r="56" ht="15" spans="1:8">
      <c r="A56" s="144"/>
      <c r="B56" s="145">
        <v>46</v>
      </c>
      <c r="C56" s="146" t="s">
        <v>273</v>
      </c>
      <c r="D56" s="147">
        <v>30</v>
      </c>
      <c r="E56" s="147">
        <v>30</v>
      </c>
      <c r="F56" s="147">
        <v>30</v>
      </c>
      <c r="G56" s="147"/>
      <c r="H56" s="148" t="s">
        <v>274</v>
      </c>
    </row>
    <row r="57" ht="27.95" customHeight="1" spans="1:8">
      <c r="A57" s="154" t="s">
        <v>275</v>
      </c>
      <c r="B57" s="155"/>
      <c r="C57" s="156" t="s">
        <v>241</v>
      </c>
      <c r="D57" s="157">
        <f>SUM(D58:D59)</f>
        <v>95</v>
      </c>
      <c r="E57" s="157">
        <f>SUM(E58:E59)</f>
        <v>100</v>
      </c>
      <c r="F57" s="157">
        <f>SUM(F58:F59)</f>
        <v>100</v>
      </c>
      <c r="G57" s="157">
        <v>201</v>
      </c>
      <c r="H57" s="158"/>
    </row>
    <row r="58" ht="15" spans="1:8">
      <c r="A58" s="144"/>
      <c r="B58" s="145">
        <v>47</v>
      </c>
      <c r="C58" s="146" t="s">
        <v>276</v>
      </c>
      <c r="D58" s="147">
        <v>60</v>
      </c>
      <c r="E58" s="147">
        <v>100</v>
      </c>
      <c r="F58" s="147">
        <v>100</v>
      </c>
      <c r="G58" s="147"/>
      <c r="H58" s="148"/>
    </row>
    <row r="59" ht="20.1" customHeight="1" spans="1:8">
      <c r="A59" s="144"/>
      <c r="B59" s="145">
        <v>48</v>
      </c>
      <c r="C59" s="146" t="s">
        <v>277</v>
      </c>
      <c r="D59" s="147">
        <v>35</v>
      </c>
      <c r="E59" s="147">
        <v>0</v>
      </c>
      <c r="F59" s="147">
        <v>0</v>
      </c>
      <c r="G59" s="147"/>
      <c r="H59" s="148"/>
    </row>
    <row r="60" ht="21" customHeight="1" spans="1:8">
      <c r="A60" s="154" t="s">
        <v>278</v>
      </c>
      <c r="B60" s="155"/>
      <c r="C60" s="156" t="s">
        <v>241</v>
      </c>
      <c r="D60" s="157">
        <f>SUM(D61:D66)</f>
        <v>174</v>
      </c>
      <c r="E60" s="157">
        <f>SUM(E61:E66)</f>
        <v>218.4</v>
      </c>
      <c r="F60" s="157">
        <f>SUM(F61:F66)</f>
        <v>206</v>
      </c>
      <c r="G60" s="157">
        <v>201</v>
      </c>
      <c r="H60" s="158"/>
    </row>
    <row r="61" ht="15" spans="1:8">
      <c r="A61" s="145"/>
      <c r="B61" s="145">
        <v>49</v>
      </c>
      <c r="C61" s="146" t="s">
        <v>279</v>
      </c>
      <c r="D61" s="147">
        <v>10</v>
      </c>
      <c r="E61" s="147">
        <v>0</v>
      </c>
      <c r="F61" s="147">
        <v>0</v>
      </c>
      <c r="G61" s="147"/>
      <c r="H61" s="148"/>
    </row>
    <row r="62" ht="60" customHeight="1" spans="1:8">
      <c r="A62" s="145"/>
      <c r="B62" s="145">
        <v>50</v>
      </c>
      <c r="C62" s="146" t="s">
        <v>280</v>
      </c>
      <c r="D62" s="147">
        <v>70</v>
      </c>
      <c r="E62" s="147">
        <v>80</v>
      </c>
      <c r="F62" s="147">
        <v>75</v>
      </c>
      <c r="G62" s="147"/>
      <c r="H62" s="148" t="s">
        <v>281</v>
      </c>
    </row>
    <row r="63" ht="114" customHeight="1" spans="1:8">
      <c r="A63" s="167"/>
      <c r="B63" s="145">
        <v>51</v>
      </c>
      <c r="C63" s="146" t="s">
        <v>282</v>
      </c>
      <c r="D63" s="147">
        <v>80</v>
      </c>
      <c r="E63" s="147">
        <v>90</v>
      </c>
      <c r="F63" s="147">
        <v>85</v>
      </c>
      <c r="G63" s="147"/>
      <c r="H63" s="148" t="s">
        <v>283</v>
      </c>
    </row>
    <row r="64" ht="45.95" customHeight="1" spans="1:8">
      <c r="A64" s="167"/>
      <c r="B64" s="145">
        <v>52</v>
      </c>
      <c r="C64" s="146" t="s">
        <v>284</v>
      </c>
      <c r="D64" s="147">
        <v>14</v>
      </c>
      <c r="E64" s="147">
        <v>14.4</v>
      </c>
      <c r="F64" s="147">
        <v>14</v>
      </c>
      <c r="G64" s="147"/>
      <c r="H64" s="148" t="s">
        <v>285</v>
      </c>
    </row>
    <row r="65" ht="45.95" customHeight="1" spans="1:8">
      <c r="A65" s="167"/>
      <c r="B65" s="145">
        <v>53</v>
      </c>
      <c r="C65" s="146" t="s">
        <v>286</v>
      </c>
      <c r="D65" s="147"/>
      <c r="E65" s="147">
        <v>10</v>
      </c>
      <c r="F65" s="147">
        <v>10</v>
      </c>
      <c r="G65" s="147"/>
      <c r="H65" s="153" t="s">
        <v>287</v>
      </c>
    </row>
    <row r="66" ht="30.95" customHeight="1" spans="1:8">
      <c r="A66" s="145"/>
      <c r="B66" s="145">
        <v>54</v>
      </c>
      <c r="C66" s="146" t="s">
        <v>288</v>
      </c>
      <c r="D66" s="147">
        <v>0</v>
      </c>
      <c r="E66" s="147">
        <v>24</v>
      </c>
      <c r="F66" s="147">
        <v>22</v>
      </c>
      <c r="G66" s="147"/>
      <c r="H66" s="168" t="s">
        <v>289</v>
      </c>
    </row>
    <row r="67" ht="42" customHeight="1" spans="1:8">
      <c r="A67" s="169" t="s">
        <v>290</v>
      </c>
      <c r="B67" s="170"/>
      <c r="C67" s="156" t="s">
        <v>291</v>
      </c>
      <c r="D67" s="157">
        <f t="shared" ref="D67:F67" si="3">SUM(D68:D75)</f>
        <v>125</v>
      </c>
      <c r="E67" s="157">
        <f t="shared" si="3"/>
        <v>124.302</v>
      </c>
      <c r="F67" s="157">
        <f t="shared" si="3"/>
        <v>65.302</v>
      </c>
      <c r="G67" s="157">
        <v>212</v>
      </c>
      <c r="H67" s="158"/>
    </row>
    <row r="68" ht="30" customHeight="1" spans="1:8">
      <c r="A68" s="144"/>
      <c r="B68" s="145">
        <v>55</v>
      </c>
      <c r="C68" s="146" t="s">
        <v>292</v>
      </c>
      <c r="D68" s="147">
        <v>20</v>
      </c>
      <c r="E68" s="147">
        <v>10.302</v>
      </c>
      <c r="F68" s="147">
        <v>10.302</v>
      </c>
      <c r="G68" s="147"/>
      <c r="H68" s="148" t="s">
        <v>293</v>
      </c>
    </row>
    <row r="69" ht="15" spans="1:8">
      <c r="A69" s="144"/>
      <c r="B69" s="145">
        <v>56</v>
      </c>
      <c r="C69" s="146" t="s">
        <v>294</v>
      </c>
      <c r="D69" s="147">
        <v>5</v>
      </c>
      <c r="E69" s="147">
        <v>0</v>
      </c>
      <c r="F69" s="147">
        <v>0</v>
      </c>
      <c r="G69" s="147"/>
      <c r="H69" s="148"/>
    </row>
    <row r="70" ht="15" spans="1:8">
      <c r="A70" s="144"/>
      <c r="B70" s="145">
        <v>57</v>
      </c>
      <c r="C70" s="146" t="s">
        <v>295</v>
      </c>
      <c r="D70" s="147">
        <v>10</v>
      </c>
      <c r="E70" s="147">
        <v>0</v>
      </c>
      <c r="F70" s="147">
        <v>0</v>
      </c>
      <c r="G70" s="147"/>
      <c r="H70" s="148"/>
    </row>
    <row r="71" ht="15" spans="1:8">
      <c r="A71" s="144"/>
      <c r="B71" s="145">
        <v>58</v>
      </c>
      <c r="C71" s="146" t="s">
        <v>296</v>
      </c>
      <c r="D71" s="147">
        <v>60</v>
      </c>
      <c r="E71" s="147">
        <v>0</v>
      </c>
      <c r="F71" s="147">
        <v>0</v>
      </c>
      <c r="G71" s="147"/>
      <c r="H71" s="171" t="s">
        <v>297</v>
      </c>
    </row>
    <row r="72" ht="15" spans="1:8">
      <c r="A72" s="144"/>
      <c r="B72" s="145">
        <v>59</v>
      </c>
      <c r="C72" s="146" t="s">
        <v>298</v>
      </c>
      <c r="D72" s="147">
        <v>20</v>
      </c>
      <c r="E72" s="147">
        <v>0</v>
      </c>
      <c r="F72" s="147">
        <v>0</v>
      </c>
      <c r="G72" s="147"/>
      <c r="H72" s="171" t="s">
        <v>297</v>
      </c>
    </row>
    <row r="73" ht="15" spans="1:8">
      <c r="A73" s="144"/>
      <c r="B73" s="145">
        <v>60</v>
      </c>
      <c r="C73" s="146" t="s">
        <v>299</v>
      </c>
      <c r="D73" s="147"/>
      <c r="E73" s="147"/>
      <c r="F73" s="147"/>
      <c r="G73" s="147"/>
      <c r="H73" s="153" t="s">
        <v>300</v>
      </c>
    </row>
    <row r="74" ht="27" spans="1:8">
      <c r="A74" s="144"/>
      <c r="B74" s="145">
        <v>61</v>
      </c>
      <c r="C74" s="146" t="s">
        <v>301</v>
      </c>
      <c r="D74" s="147">
        <v>10</v>
      </c>
      <c r="E74" s="147">
        <v>50</v>
      </c>
      <c r="F74" s="162">
        <v>35</v>
      </c>
      <c r="G74" s="147"/>
      <c r="H74" s="153" t="s">
        <v>302</v>
      </c>
    </row>
    <row r="75" ht="67.5" spans="1:8">
      <c r="A75" s="172"/>
      <c r="B75" s="145">
        <v>62</v>
      </c>
      <c r="C75" s="146" t="s">
        <v>303</v>
      </c>
      <c r="D75" s="147"/>
      <c r="E75" s="147">
        <v>64</v>
      </c>
      <c r="F75" s="162">
        <v>20</v>
      </c>
      <c r="G75" s="173"/>
      <c r="H75" s="148" t="s">
        <v>304</v>
      </c>
    </row>
    <row r="76" ht="32.1" customHeight="1" spans="1:8">
      <c r="A76" s="154" t="s">
        <v>305</v>
      </c>
      <c r="B76" s="155"/>
      <c r="C76" s="156" t="s">
        <v>241</v>
      </c>
      <c r="D76" s="157">
        <f t="shared" ref="D76:F76" si="4">SUM(D77:D82)</f>
        <v>53</v>
      </c>
      <c r="E76" s="157">
        <f t="shared" si="4"/>
        <v>62</v>
      </c>
      <c r="F76" s="157">
        <f t="shared" si="4"/>
        <v>57</v>
      </c>
      <c r="G76" s="157">
        <v>201</v>
      </c>
      <c r="H76" s="158"/>
    </row>
    <row r="77" ht="15" spans="1:8">
      <c r="A77" s="144"/>
      <c r="B77" s="145">
        <v>63</v>
      </c>
      <c r="C77" s="146" t="s">
        <v>306</v>
      </c>
      <c r="D77" s="147">
        <v>5</v>
      </c>
      <c r="E77" s="147">
        <v>10</v>
      </c>
      <c r="F77" s="147">
        <v>10</v>
      </c>
      <c r="G77" s="147"/>
      <c r="H77" s="148"/>
    </row>
    <row r="78" ht="15" spans="1:8">
      <c r="A78" s="144"/>
      <c r="B78" s="145">
        <v>64</v>
      </c>
      <c r="C78" s="146" t="s">
        <v>307</v>
      </c>
      <c r="D78" s="147">
        <v>5</v>
      </c>
      <c r="E78" s="147">
        <v>0</v>
      </c>
      <c r="F78" s="147">
        <v>0</v>
      </c>
      <c r="G78" s="147"/>
      <c r="H78" s="148"/>
    </row>
    <row r="79" ht="60" customHeight="1" spans="1:8">
      <c r="A79" s="144"/>
      <c r="B79" s="145">
        <v>65</v>
      </c>
      <c r="C79" s="146" t="s">
        <v>308</v>
      </c>
      <c r="D79" s="147">
        <v>15</v>
      </c>
      <c r="E79" s="147">
        <v>30</v>
      </c>
      <c r="F79" s="147">
        <v>25</v>
      </c>
      <c r="G79" s="147"/>
      <c r="H79" s="148" t="s">
        <v>309</v>
      </c>
    </row>
    <row r="80" ht="15" spans="1:8">
      <c r="A80" s="144"/>
      <c r="B80" s="145">
        <v>66</v>
      </c>
      <c r="C80" s="146" t="s">
        <v>310</v>
      </c>
      <c r="D80" s="147">
        <v>15</v>
      </c>
      <c r="E80" s="147">
        <v>15</v>
      </c>
      <c r="F80" s="147">
        <v>15</v>
      </c>
      <c r="G80" s="147"/>
      <c r="H80" s="148"/>
    </row>
    <row r="81" ht="15" spans="1:8">
      <c r="A81" s="144"/>
      <c r="B81" s="145">
        <v>67</v>
      </c>
      <c r="C81" s="146" t="s">
        <v>311</v>
      </c>
      <c r="D81" s="147">
        <v>10</v>
      </c>
      <c r="E81" s="147">
        <v>7</v>
      </c>
      <c r="F81" s="147">
        <v>7</v>
      </c>
      <c r="G81" s="147"/>
      <c r="H81" s="148" t="s">
        <v>312</v>
      </c>
    </row>
    <row r="82" ht="15" spans="1:8">
      <c r="A82" s="145"/>
      <c r="B82" s="145">
        <v>68</v>
      </c>
      <c r="C82" s="146" t="s">
        <v>313</v>
      </c>
      <c r="D82" s="147">
        <v>3</v>
      </c>
      <c r="E82" s="147">
        <v>0</v>
      </c>
      <c r="F82" s="147">
        <v>0</v>
      </c>
      <c r="G82" s="147"/>
      <c r="H82" s="148" t="s">
        <v>314</v>
      </c>
    </row>
    <row r="83" ht="33" customHeight="1" spans="1:8">
      <c r="A83" s="154" t="s">
        <v>315</v>
      </c>
      <c r="B83" s="155"/>
      <c r="C83" s="156" t="s">
        <v>241</v>
      </c>
      <c r="D83" s="157">
        <f t="shared" ref="D83" si="5">SUM(D84:D84)</f>
        <v>10</v>
      </c>
      <c r="E83" s="157">
        <f>SUM(E84:E86)</f>
        <v>160</v>
      </c>
      <c r="F83" s="157">
        <f>SUM(F84:F86)</f>
        <v>160</v>
      </c>
      <c r="G83" s="157">
        <v>201</v>
      </c>
      <c r="H83" s="158"/>
    </row>
    <row r="84" ht="24.95" customHeight="1" spans="1:8">
      <c r="A84" s="144"/>
      <c r="B84" s="145">
        <v>69</v>
      </c>
      <c r="C84" s="146" t="s">
        <v>197</v>
      </c>
      <c r="D84" s="147">
        <v>10</v>
      </c>
      <c r="E84" s="147">
        <v>0</v>
      </c>
      <c r="F84" s="147">
        <v>0</v>
      </c>
      <c r="G84" s="147"/>
      <c r="H84" s="148" t="s">
        <v>242</v>
      </c>
    </row>
    <row r="85" ht="15" spans="1:8">
      <c r="A85" s="144"/>
      <c r="B85" s="145">
        <v>70</v>
      </c>
      <c r="C85" s="146" t="s">
        <v>296</v>
      </c>
      <c r="D85" s="147">
        <v>60</v>
      </c>
      <c r="E85" s="147">
        <v>120</v>
      </c>
      <c r="F85" s="147">
        <v>120</v>
      </c>
      <c r="G85" s="147"/>
      <c r="H85" s="171" t="s">
        <v>316</v>
      </c>
    </row>
    <row r="86" ht="15" spans="1:8">
      <c r="A86" s="144"/>
      <c r="B86" s="145">
        <v>71</v>
      </c>
      <c r="C86" s="146" t="s">
        <v>298</v>
      </c>
      <c r="D86" s="147">
        <v>20</v>
      </c>
      <c r="E86" s="147">
        <v>40</v>
      </c>
      <c r="F86" s="147">
        <v>40</v>
      </c>
      <c r="G86" s="147"/>
      <c r="H86" s="171" t="s">
        <v>317</v>
      </c>
    </row>
    <row r="87" ht="15" spans="1:8">
      <c r="A87" s="154" t="s">
        <v>318</v>
      </c>
      <c r="B87" s="155"/>
      <c r="C87" s="156" t="s">
        <v>319</v>
      </c>
      <c r="D87" s="157">
        <f>D88+D89+D90+D91+D115+D116+D118+D119+D120+D122+D130+D136+D150+D160+D161+D162+D167+D168+D179+D117+D169+D109+D110+D111+D112+D163+D164+D165+D166+D107+D108+D114</f>
        <v>64432</v>
      </c>
      <c r="E87" s="157">
        <f>E88+E89+E90+E91+E115+E116+E118+E119+E120+E122+E130+E136+E150+E160+E161+E162+E167+E168+E179+E117+E169+E109+E110+E111+E112+E163+E164+E165+E166+E107+E108+E114+E172+E173+E174+E175+E180+E149+E113+E104+E105+E106+E176+E177+E178</f>
        <v>68514.72594</v>
      </c>
      <c r="F87" s="157">
        <f>F88+F89+F90+F91+F115+F116+F118+F119+F120+F122+F130+F136+F150+F160+F161+F162+F167+F168+F179+F117+F169+F109+F110+F111+F112+F163+F164+F165+F166+F107+F108+F114+F172+F173+F174+F175+F180+F149+F113+F104+F105+F106+F176+F177+F178</f>
        <v>65243.74275</v>
      </c>
      <c r="G87" s="157"/>
      <c r="H87" s="158"/>
    </row>
    <row r="88" ht="101.1" customHeight="1" spans="1:8">
      <c r="A88" s="174"/>
      <c r="B88" s="145">
        <v>72</v>
      </c>
      <c r="C88" s="146" t="s">
        <v>320</v>
      </c>
      <c r="D88" s="147">
        <v>500</v>
      </c>
      <c r="E88" s="147">
        <v>2000</v>
      </c>
      <c r="F88" s="162">
        <v>200</v>
      </c>
      <c r="G88" s="147">
        <v>212</v>
      </c>
      <c r="H88" s="148" t="s">
        <v>321</v>
      </c>
    </row>
    <row r="89" ht="15" spans="1:8">
      <c r="A89" s="174"/>
      <c r="B89" s="145">
        <v>73</v>
      </c>
      <c r="C89" s="146" t="s">
        <v>322</v>
      </c>
      <c r="D89" s="147">
        <v>300</v>
      </c>
      <c r="E89" s="147">
        <v>100</v>
      </c>
      <c r="F89" s="147">
        <v>100</v>
      </c>
      <c r="G89" s="157">
        <v>201</v>
      </c>
      <c r="H89" s="148" t="s">
        <v>323</v>
      </c>
    </row>
    <row r="90" ht="45" customHeight="1" spans="1:8">
      <c r="A90" s="175"/>
      <c r="B90" s="145">
        <v>74</v>
      </c>
      <c r="C90" s="146" t="s">
        <v>324</v>
      </c>
      <c r="D90" s="147">
        <v>300</v>
      </c>
      <c r="E90" s="147">
        <v>79.74275</v>
      </c>
      <c r="F90" s="147">
        <v>79.74275</v>
      </c>
      <c r="G90" s="173" t="s">
        <v>325</v>
      </c>
      <c r="H90" s="148" t="s">
        <v>326</v>
      </c>
    </row>
    <row r="91" ht="40.5" spans="1:8">
      <c r="A91" s="174"/>
      <c r="B91" s="145">
        <v>75</v>
      </c>
      <c r="C91" s="156" t="s">
        <v>327</v>
      </c>
      <c r="D91" s="157">
        <f>SUM(D92:D103)</f>
        <v>3546</v>
      </c>
      <c r="E91" s="157">
        <f>SUM(E92:E103)</f>
        <v>1579.2</v>
      </c>
      <c r="F91" s="157">
        <f>SUM(F92:F103)</f>
        <v>1529</v>
      </c>
      <c r="G91" s="147">
        <v>212</v>
      </c>
      <c r="H91" s="148" t="s">
        <v>328</v>
      </c>
    </row>
    <row r="92" ht="94.5" spans="1:8">
      <c r="A92" s="144"/>
      <c r="B92" s="145"/>
      <c r="C92" s="146" t="s">
        <v>329</v>
      </c>
      <c r="D92" s="147">
        <v>1500</v>
      </c>
      <c r="E92" s="147">
        <v>456.18</v>
      </c>
      <c r="F92" s="147">
        <v>456</v>
      </c>
      <c r="G92" s="147"/>
      <c r="H92" s="163" t="s">
        <v>330</v>
      </c>
    </row>
    <row r="93" ht="15" spans="1:8">
      <c r="A93" s="144"/>
      <c r="B93" s="145"/>
      <c r="C93" s="146" t="s">
        <v>331</v>
      </c>
      <c r="D93" s="147">
        <v>500</v>
      </c>
      <c r="E93" s="147">
        <v>91.25</v>
      </c>
      <c r="F93" s="147">
        <v>91</v>
      </c>
      <c r="G93" s="147"/>
      <c r="H93" s="163" t="s">
        <v>332</v>
      </c>
    </row>
    <row r="94" ht="30.95" customHeight="1" spans="1:8">
      <c r="A94" s="144"/>
      <c r="B94" s="145"/>
      <c r="C94" s="146" t="s">
        <v>333</v>
      </c>
      <c r="D94" s="147">
        <v>429</v>
      </c>
      <c r="E94" s="147">
        <v>102.15</v>
      </c>
      <c r="F94" s="147">
        <v>102</v>
      </c>
      <c r="G94" s="147"/>
      <c r="H94" s="163" t="s">
        <v>334</v>
      </c>
    </row>
    <row r="95" ht="42" customHeight="1" spans="1:8">
      <c r="A95" s="144"/>
      <c r="B95" s="145"/>
      <c r="C95" s="146" t="s">
        <v>335</v>
      </c>
      <c r="D95" s="147">
        <v>96</v>
      </c>
      <c r="E95" s="147">
        <v>112</v>
      </c>
      <c r="F95" s="147">
        <v>112</v>
      </c>
      <c r="G95" s="147"/>
      <c r="H95" s="163" t="s">
        <v>336</v>
      </c>
    </row>
    <row r="96" ht="40.5" spans="1:8">
      <c r="A96" s="144"/>
      <c r="B96" s="145"/>
      <c r="C96" s="146" t="s">
        <v>337</v>
      </c>
      <c r="D96" s="147">
        <v>500</v>
      </c>
      <c r="E96" s="147">
        <v>362.92</v>
      </c>
      <c r="F96" s="147">
        <v>313</v>
      </c>
      <c r="G96" s="147"/>
      <c r="H96" s="176" t="s">
        <v>338</v>
      </c>
    </row>
    <row r="97" ht="35.1" customHeight="1" spans="1:8">
      <c r="A97" s="144"/>
      <c r="B97" s="145"/>
      <c r="C97" s="146" t="s">
        <v>339</v>
      </c>
      <c r="D97" s="147">
        <v>40</v>
      </c>
      <c r="E97" s="147">
        <v>7.13</v>
      </c>
      <c r="F97" s="147">
        <v>7</v>
      </c>
      <c r="G97" s="147"/>
      <c r="H97" s="176" t="s">
        <v>340</v>
      </c>
    </row>
    <row r="98" ht="18.95" customHeight="1" spans="1:8">
      <c r="A98" s="144"/>
      <c r="B98" s="145"/>
      <c r="C98" s="146" t="s">
        <v>341</v>
      </c>
      <c r="D98" s="147">
        <v>80</v>
      </c>
      <c r="E98" s="147">
        <v>20.89</v>
      </c>
      <c r="F98" s="147">
        <v>21</v>
      </c>
      <c r="G98" s="147"/>
      <c r="H98" s="176" t="s">
        <v>342</v>
      </c>
    </row>
    <row r="99" ht="15" spans="1:8">
      <c r="A99" s="144"/>
      <c r="B99" s="145"/>
      <c r="C99" s="146" t="s">
        <v>343</v>
      </c>
      <c r="D99" s="147">
        <v>79</v>
      </c>
      <c r="E99" s="147">
        <v>20.1</v>
      </c>
      <c r="F99" s="147">
        <v>20</v>
      </c>
      <c r="G99" s="147"/>
      <c r="H99" s="176" t="s">
        <v>344</v>
      </c>
    </row>
    <row r="100" ht="20.1" customHeight="1" spans="1:8">
      <c r="A100" s="144"/>
      <c r="B100" s="145"/>
      <c r="C100" s="146" t="s">
        <v>345</v>
      </c>
      <c r="D100" s="147">
        <v>60</v>
      </c>
      <c r="E100" s="147">
        <v>10.58</v>
      </c>
      <c r="F100" s="147">
        <v>11</v>
      </c>
      <c r="G100" s="147"/>
      <c r="H100" s="176" t="s">
        <v>346</v>
      </c>
    </row>
    <row r="101" ht="15" spans="1:8">
      <c r="A101" s="144"/>
      <c r="B101" s="145"/>
      <c r="C101" s="146" t="s">
        <v>347</v>
      </c>
      <c r="D101" s="147">
        <v>162</v>
      </c>
      <c r="E101" s="147">
        <v>162</v>
      </c>
      <c r="F101" s="147">
        <v>162</v>
      </c>
      <c r="G101" s="147"/>
      <c r="H101" s="177"/>
    </row>
    <row r="102" ht="15" spans="1:8">
      <c r="A102" s="144"/>
      <c r="B102" s="145"/>
      <c r="C102" s="146" t="s">
        <v>348</v>
      </c>
      <c r="D102" s="147"/>
      <c r="E102" s="147">
        <v>134</v>
      </c>
      <c r="F102" s="147">
        <v>134</v>
      </c>
      <c r="G102" s="147"/>
      <c r="H102" s="177" t="s">
        <v>349</v>
      </c>
    </row>
    <row r="103" ht="65.1" customHeight="1" spans="1:8">
      <c r="A103" s="144"/>
      <c r="B103" s="145"/>
      <c r="C103" s="146" t="s">
        <v>350</v>
      </c>
      <c r="D103" s="147">
        <v>100</v>
      </c>
      <c r="E103" s="147">
        <v>100</v>
      </c>
      <c r="F103" s="162">
        <v>100</v>
      </c>
      <c r="G103" s="147"/>
      <c r="H103" s="148" t="s">
        <v>351</v>
      </c>
    </row>
    <row r="104" ht="41.1" customHeight="1" spans="1:8">
      <c r="A104" s="174"/>
      <c r="B104" s="145">
        <v>76</v>
      </c>
      <c r="C104" s="146" t="s">
        <v>352</v>
      </c>
      <c r="D104" s="147"/>
      <c r="E104" s="178">
        <v>287.2816</v>
      </c>
      <c r="F104" s="147">
        <v>287</v>
      </c>
      <c r="G104" s="147">
        <v>212</v>
      </c>
      <c r="H104" s="148" t="s">
        <v>353</v>
      </c>
    </row>
    <row r="105" ht="41.1" customHeight="1" spans="1:8">
      <c r="A105" s="174"/>
      <c r="B105" s="145">
        <v>77</v>
      </c>
      <c r="C105" s="146" t="s">
        <v>354</v>
      </c>
      <c r="D105" s="147"/>
      <c r="E105" s="162">
        <v>200</v>
      </c>
      <c r="F105" s="179">
        <v>120</v>
      </c>
      <c r="G105" s="147">
        <v>212</v>
      </c>
      <c r="H105" s="148" t="s">
        <v>355</v>
      </c>
    </row>
    <row r="106" ht="41.1" customHeight="1" spans="1:8">
      <c r="A106" s="174"/>
      <c r="B106" s="145">
        <v>78</v>
      </c>
      <c r="C106" s="146" t="s">
        <v>356</v>
      </c>
      <c r="D106" s="147"/>
      <c r="E106" s="162">
        <v>500</v>
      </c>
      <c r="F106" s="147">
        <v>300</v>
      </c>
      <c r="G106" s="147">
        <v>212</v>
      </c>
      <c r="H106" s="148" t="s">
        <v>357</v>
      </c>
    </row>
    <row r="107" ht="15" spans="1:8">
      <c r="A107" s="174"/>
      <c r="B107" s="145">
        <v>79</v>
      </c>
      <c r="C107" s="146" t="s">
        <v>358</v>
      </c>
      <c r="D107" s="147">
        <v>50</v>
      </c>
      <c r="E107" s="147">
        <v>50</v>
      </c>
      <c r="F107" s="147">
        <v>50</v>
      </c>
      <c r="G107" s="147">
        <v>201</v>
      </c>
      <c r="H107" s="148" t="s">
        <v>359</v>
      </c>
    </row>
    <row r="108" ht="21.95" customHeight="1" spans="1:8">
      <c r="A108" s="174"/>
      <c r="B108" s="145">
        <v>80</v>
      </c>
      <c r="C108" s="146" t="s">
        <v>360</v>
      </c>
      <c r="D108" s="147">
        <v>300</v>
      </c>
      <c r="E108" s="147">
        <v>200</v>
      </c>
      <c r="F108" s="147">
        <v>200</v>
      </c>
      <c r="G108" s="147">
        <v>212</v>
      </c>
      <c r="H108" s="148" t="s">
        <v>361</v>
      </c>
    </row>
    <row r="109" ht="15" spans="1:8">
      <c r="A109" s="174"/>
      <c r="B109" s="145">
        <v>81</v>
      </c>
      <c r="C109" s="146" t="s">
        <v>362</v>
      </c>
      <c r="D109" s="147">
        <v>388</v>
      </c>
      <c r="E109" s="147">
        <v>150</v>
      </c>
      <c r="F109" s="147">
        <v>150</v>
      </c>
      <c r="G109" s="147">
        <v>201</v>
      </c>
      <c r="H109" s="148" t="s">
        <v>363</v>
      </c>
    </row>
    <row r="110" ht="15" spans="1:8">
      <c r="A110" s="175"/>
      <c r="B110" s="145">
        <v>82</v>
      </c>
      <c r="C110" s="146" t="s">
        <v>364</v>
      </c>
      <c r="D110" s="147">
        <v>80</v>
      </c>
      <c r="E110" s="147">
        <v>32</v>
      </c>
      <c r="F110" s="147">
        <v>32</v>
      </c>
      <c r="G110" s="147">
        <v>201</v>
      </c>
      <c r="H110" s="148" t="s">
        <v>365</v>
      </c>
    </row>
    <row r="111" ht="90.95" customHeight="1" spans="1:8">
      <c r="A111" s="180"/>
      <c r="B111" s="145">
        <v>83</v>
      </c>
      <c r="C111" s="146" t="s">
        <v>366</v>
      </c>
      <c r="D111" s="147">
        <v>50</v>
      </c>
      <c r="E111" s="147">
        <v>50</v>
      </c>
      <c r="F111" s="147">
        <v>50</v>
      </c>
      <c r="G111" s="147">
        <v>201</v>
      </c>
      <c r="H111" s="148" t="s">
        <v>367</v>
      </c>
    </row>
    <row r="112" ht="80.1" customHeight="1" spans="1:8">
      <c r="A112" s="174"/>
      <c r="B112" s="145">
        <v>84</v>
      </c>
      <c r="C112" s="146" t="s">
        <v>368</v>
      </c>
      <c r="D112" s="147">
        <v>150</v>
      </c>
      <c r="E112" s="147">
        <v>185</v>
      </c>
      <c r="F112" s="147">
        <v>160</v>
      </c>
      <c r="G112" s="147">
        <v>201</v>
      </c>
      <c r="H112" s="148" t="s">
        <v>369</v>
      </c>
    </row>
    <row r="113" ht="102" customHeight="1" spans="1:8">
      <c r="A113" s="174"/>
      <c r="B113" s="145">
        <v>85</v>
      </c>
      <c r="C113" s="146" t="s">
        <v>370</v>
      </c>
      <c r="D113" s="147"/>
      <c r="E113" s="147">
        <v>200</v>
      </c>
      <c r="F113" s="147">
        <v>100</v>
      </c>
      <c r="G113" s="147">
        <v>206</v>
      </c>
      <c r="H113" s="158" t="s">
        <v>371</v>
      </c>
    </row>
    <row r="114" ht="49" customHeight="1" spans="1:8">
      <c r="A114" s="174"/>
      <c r="B114" s="145">
        <v>86</v>
      </c>
      <c r="C114" s="146" t="s">
        <v>372</v>
      </c>
      <c r="D114" s="147">
        <v>300</v>
      </c>
      <c r="E114" s="147">
        <v>768</v>
      </c>
      <c r="F114" s="147">
        <v>500</v>
      </c>
      <c r="G114" s="147">
        <v>201</v>
      </c>
      <c r="H114" s="148" t="s">
        <v>373</v>
      </c>
    </row>
    <row r="115" ht="36" customHeight="1" spans="1:8">
      <c r="A115" s="174"/>
      <c r="B115" s="145">
        <v>87</v>
      </c>
      <c r="C115" s="146" t="s">
        <v>374</v>
      </c>
      <c r="D115" s="147">
        <v>500</v>
      </c>
      <c r="E115" s="147">
        <v>500</v>
      </c>
      <c r="F115" s="147">
        <v>500</v>
      </c>
      <c r="G115" s="147">
        <v>215</v>
      </c>
      <c r="H115" s="148" t="s">
        <v>375</v>
      </c>
    </row>
    <row r="116" ht="54" spans="1:8">
      <c r="A116" s="180"/>
      <c r="B116" s="145">
        <v>88</v>
      </c>
      <c r="C116" s="146" t="s">
        <v>376</v>
      </c>
      <c r="D116" s="147">
        <v>100</v>
      </c>
      <c r="E116" s="147">
        <v>460</v>
      </c>
      <c r="F116" s="147">
        <v>200</v>
      </c>
      <c r="G116" s="147">
        <v>205</v>
      </c>
      <c r="H116" s="148" t="s">
        <v>377</v>
      </c>
    </row>
    <row r="117" ht="90.95" customHeight="1" spans="1:8">
      <c r="A117" s="174"/>
      <c r="B117" s="145">
        <v>89</v>
      </c>
      <c r="C117" s="146" t="s">
        <v>378</v>
      </c>
      <c r="D117" s="147"/>
      <c r="E117" s="147">
        <v>3000</v>
      </c>
      <c r="F117" s="147">
        <v>200</v>
      </c>
      <c r="G117" s="147">
        <v>201</v>
      </c>
      <c r="H117" s="158" t="s">
        <v>379</v>
      </c>
    </row>
    <row r="118" ht="15" spans="1:8">
      <c r="A118" s="181"/>
      <c r="B118" s="145">
        <v>90</v>
      </c>
      <c r="C118" s="146" t="s">
        <v>380</v>
      </c>
      <c r="D118" s="147">
        <v>70</v>
      </c>
      <c r="E118" s="147">
        <v>70</v>
      </c>
      <c r="F118" s="147">
        <v>70</v>
      </c>
      <c r="G118" s="147">
        <v>201</v>
      </c>
      <c r="H118" s="148"/>
    </row>
    <row r="119" ht="108" customHeight="1" spans="1:8">
      <c r="A119" s="174"/>
      <c r="B119" s="145">
        <v>91</v>
      </c>
      <c r="C119" s="146" t="s">
        <v>381</v>
      </c>
      <c r="D119" s="147">
        <v>1700</v>
      </c>
      <c r="E119" s="147">
        <v>2174.10159</v>
      </c>
      <c r="F119" s="147">
        <v>2025</v>
      </c>
      <c r="G119" s="147">
        <v>211</v>
      </c>
      <c r="H119" s="148" t="s">
        <v>382</v>
      </c>
    </row>
    <row r="120" ht="20.1" customHeight="1" spans="1:8">
      <c r="A120" s="174"/>
      <c r="B120" s="145">
        <v>92</v>
      </c>
      <c r="C120" s="156" t="s">
        <v>383</v>
      </c>
      <c r="D120" s="157">
        <v>200</v>
      </c>
      <c r="E120" s="157">
        <v>130</v>
      </c>
      <c r="F120" s="157">
        <v>130</v>
      </c>
      <c r="G120" s="157">
        <v>211</v>
      </c>
      <c r="H120" s="148" t="s">
        <v>384</v>
      </c>
    </row>
    <row r="121" ht="33" customHeight="1" spans="1:8">
      <c r="A121" s="174"/>
      <c r="B121" s="145"/>
      <c r="C121" s="146" t="s">
        <v>385</v>
      </c>
      <c r="D121" s="147">
        <v>130</v>
      </c>
      <c r="E121" s="147">
        <v>130</v>
      </c>
      <c r="F121" s="147">
        <v>130</v>
      </c>
      <c r="G121" s="147"/>
      <c r="H121" s="148" t="s">
        <v>386</v>
      </c>
    </row>
    <row r="122" ht="45" customHeight="1" spans="1:8">
      <c r="A122" s="174"/>
      <c r="B122" s="155">
        <v>93</v>
      </c>
      <c r="C122" s="156" t="s">
        <v>387</v>
      </c>
      <c r="D122" s="157">
        <v>19000</v>
      </c>
      <c r="E122" s="157">
        <f>E123+E124+E125+E126+E127+E128+E129</f>
        <v>19320</v>
      </c>
      <c r="F122" s="157">
        <f>F123+F124+F125+F126+F127+F128+F129</f>
        <v>19200</v>
      </c>
      <c r="G122" s="157">
        <v>206</v>
      </c>
      <c r="H122" s="182"/>
    </row>
    <row r="123" ht="36" customHeight="1" spans="1:8">
      <c r="A123" s="135"/>
      <c r="B123" s="145"/>
      <c r="C123" s="146" t="s">
        <v>388</v>
      </c>
      <c r="D123" s="147"/>
      <c r="E123" s="147">
        <v>1600</v>
      </c>
      <c r="F123" s="147">
        <v>1600</v>
      </c>
      <c r="G123" s="147"/>
      <c r="H123" s="171" t="s">
        <v>389</v>
      </c>
    </row>
    <row r="124" ht="38.1" customHeight="1" spans="1:8">
      <c r="A124" s="135"/>
      <c r="B124" s="145"/>
      <c r="C124" s="146" t="s">
        <v>390</v>
      </c>
      <c r="D124" s="147"/>
      <c r="E124" s="147">
        <v>1000</v>
      </c>
      <c r="F124" s="147">
        <v>1000</v>
      </c>
      <c r="G124" s="147"/>
      <c r="H124" s="171" t="s">
        <v>391</v>
      </c>
    </row>
    <row r="125" ht="48" customHeight="1" spans="1:8">
      <c r="A125" s="135"/>
      <c r="B125" s="145"/>
      <c r="C125" s="146" t="s">
        <v>392</v>
      </c>
      <c r="D125" s="147"/>
      <c r="E125" s="147">
        <v>100</v>
      </c>
      <c r="F125" s="147">
        <v>100</v>
      </c>
      <c r="G125" s="147"/>
      <c r="H125" s="171" t="s">
        <v>393</v>
      </c>
    </row>
    <row r="126" ht="47.1" customHeight="1" spans="1:8">
      <c r="A126" s="135"/>
      <c r="B126" s="145"/>
      <c r="C126" s="146" t="s">
        <v>394</v>
      </c>
      <c r="D126" s="147"/>
      <c r="E126" s="147">
        <v>1400</v>
      </c>
      <c r="F126" s="147">
        <v>1400</v>
      </c>
      <c r="G126" s="147"/>
      <c r="H126" s="171" t="s">
        <v>395</v>
      </c>
    </row>
    <row r="127" ht="33" customHeight="1" spans="1:8">
      <c r="A127" s="135"/>
      <c r="B127" s="145"/>
      <c r="C127" s="146" t="s">
        <v>396</v>
      </c>
      <c r="D127" s="147"/>
      <c r="E127" s="147">
        <v>220</v>
      </c>
      <c r="F127" s="147">
        <v>100</v>
      </c>
      <c r="G127" s="147"/>
      <c r="H127" s="171" t="s">
        <v>397</v>
      </c>
    </row>
    <row r="128" ht="27.95" customHeight="1" spans="1:8">
      <c r="A128" s="135"/>
      <c r="B128" s="145"/>
      <c r="C128" s="146" t="s">
        <v>398</v>
      </c>
      <c r="D128" s="147"/>
      <c r="E128" s="147">
        <v>14000</v>
      </c>
      <c r="F128" s="147">
        <v>14000</v>
      </c>
      <c r="G128" s="147"/>
      <c r="H128" s="171" t="s">
        <v>399</v>
      </c>
    </row>
    <row r="129" ht="27.95" customHeight="1" spans="1:8">
      <c r="A129" s="135"/>
      <c r="B129" s="145"/>
      <c r="C129" s="146" t="s">
        <v>400</v>
      </c>
      <c r="D129" s="147"/>
      <c r="E129" s="147">
        <v>1000</v>
      </c>
      <c r="F129" s="147">
        <v>1000</v>
      </c>
      <c r="G129" s="147"/>
      <c r="H129" s="171"/>
    </row>
    <row r="130" ht="15" spans="1:8">
      <c r="A130" s="174"/>
      <c r="B130" s="155">
        <v>94</v>
      </c>
      <c r="C130" s="156" t="s">
        <v>401</v>
      </c>
      <c r="D130" s="157">
        <v>18200</v>
      </c>
      <c r="E130" s="157">
        <f>E131+E132+E133+E134+E135</f>
        <v>15786</v>
      </c>
      <c r="F130" s="157">
        <f>SUM(F131:F135)</f>
        <v>15786</v>
      </c>
      <c r="G130" s="157">
        <v>215</v>
      </c>
      <c r="H130" s="182"/>
    </row>
    <row r="131" ht="20.1" customHeight="1" spans="1:8">
      <c r="A131" s="135"/>
      <c r="B131" s="145"/>
      <c r="C131" s="146" t="s">
        <v>402</v>
      </c>
      <c r="D131" s="147"/>
      <c r="E131" s="147">
        <v>200</v>
      </c>
      <c r="F131" s="147">
        <v>200</v>
      </c>
      <c r="G131" s="147"/>
      <c r="H131" s="171" t="s">
        <v>403</v>
      </c>
    </row>
    <row r="132" ht="36" customHeight="1" spans="1:8">
      <c r="A132" s="181"/>
      <c r="B132" s="183"/>
      <c r="C132" s="146" t="s">
        <v>404</v>
      </c>
      <c r="D132" s="147"/>
      <c r="E132" s="147">
        <v>76</v>
      </c>
      <c r="F132" s="147">
        <v>76</v>
      </c>
      <c r="G132" s="147"/>
      <c r="H132" s="171" t="s">
        <v>405</v>
      </c>
    </row>
    <row r="133" ht="20.1" customHeight="1" spans="1:8">
      <c r="A133" s="135"/>
      <c r="B133" s="145"/>
      <c r="C133" s="146" t="s">
        <v>406</v>
      </c>
      <c r="D133" s="147"/>
      <c r="E133" s="147">
        <v>0</v>
      </c>
      <c r="F133" s="147">
        <v>0</v>
      </c>
      <c r="G133" s="147"/>
      <c r="H133" s="171" t="s">
        <v>407</v>
      </c>
    </row>
    <row r="134" ht="21.95" customHeight="1" spans="1:8">
      <c r="A134" s="135"/>
      <c r="B134" s="145"/>
      <c r="C134" s="146" t="s">
        <v>408</v>
      </c>
      <c r="D134" s="147"/>
      <c r="E134" s="147">
        <v>15010</v>
      </c>
      <c r="F134" s="147">
        <v>15010</v>
      </c>
      <c r="G134" s="147"/>
      <c r="H134" s="171" t="s">
        <v>409</v>
      </c>
    </row>
    <row r="135" ht="21.95" customHeight="1" spans="1:8">
      <c r="A135" s="135"/>
      <c r="B135" s="145"/>
      <c r="C135" s="146" t="s">
        <v>410</v>
      </c>
      <c r="D135" s="147"/>
      <c r="E135" s="147">
        <v>500</v>
      </c>
      <c r="F135" s="147">
        <v>500</v>
      </c>
      <c r="G135" s="147"/>
      <c r="H135" s="171"/>
    </row>
    <row r="136" ht="15" spans="1:8">
      <c r="A136" s="135"/>
      <c r="B136" s="155">
        <v>95</v>
      </c>
      <c r="C136" s="156" t="s">
        <v>411</v>
      </c>
      <c r="D136" s="157">
        <f>D137+D138+D139+D140+D142+D143+D144+D145+D146+D147</f>
        <v>6580</v>
      </c>
      <c r="E136" s="157">
        <f>SUM(E137:E148)</f>
        <v>5168</v>
      </c>
      <c r="F136" s="157">
        <f>SUM(F137:F148)</f>
        <v>9583</v>
      </c>
      <c r="G136" s="157"/>
      <c r="H136" s="148"/>
    </row>
    <row r="137" ht="15" spans="1:8">
      <c r="A137" s="135"/>
      <c r="B137" s="145"/>
      <c r="C137" s="146" t="s">
        <v>412</v>
      </c>
      <c r="D137" s="147">
        <v>100</v>
      </c>
      <c r="E137" s="147"/>
      <c r="F137" s="147"/>
      <c r="G137" s="147">
        <v>213</v>
      </c>
      <c r="H137" s="148" t="s">
        <v>413</v>
      </c>
    </row>
    <row r="138" ht="35.1" customHeight="1" spans="1:8">
      <c r="A138" s="181"/>
      <c r="B138" s="145"/>
      <c r="C138" s="146" t="s">
        <v>414</v>
      </c>
      <c r="D138" s="147">
        <v>1000</v>
      </c>
      <c r="E138" s="147">
        <v>1500</v>
      </c>
      <c r="F138" s="147">
        <v>1500</v>
      </c>
      <c r="G138" s="147">
        <v>201</v>
      </c>
      <c r="H138" s="148" t="s">
        <v>415</v>
      </c>
    </row>
    <row r="139" ht="15" spans="1:8">
      <c r="A139" s="135"/>
      <c r="B139" s="145"/>
      <c r="C139" s="146" t="s">
        <v>416</v>
      </c>
      <c r="D139" s="147"/>
      <c r="E139" s="147"/>
      <c r="F139" s="147"/>
      <c r="G139" s="147"/>
      <c r="H139" s="148"/>
    </row>
    <row r="140" ht="33" customHeight="1" spans="1:8">
      <c r="A140" s="181"/>
      <c r="B140" s="145"/>
      <c r="C140" s="146" t="s">
        <v>417</v>
      </c>
      <c r="D140" s="147">
        <v>4910</v>
      </c>
      <c r="E140" s="147">
        <v>2653</v>
      </c>
      <c r="F140" s="147">
        <v>2653</v>
      </c>
      <c r="G140" s="147">
        <v>213</v>
      </c>
      <c r="H140" s="153" t="s">
        <v>418</v>
      </c>
    </row>
    <row r="141" ht="33" customHeight="1" spans="1:8">
      <c r="A141" s="181"/>
      <c r="B141" s="145"/>
      <c r="C141" s="146" t="s">
        <v>419</v>
      </c>
      <c r="D141" s="147"/>
      <c r="E141" s="147">
        <v>540</v>
      </c>
      <c r="F141" s="147">
        <v>540</v>
      </c>
      <c r="G141" s="147">
        <v>213</v>
      </c>
      <c r="H141" s="153" t="s">
        <v>420</v>
      </c>
    </row>
    <row r="142" ht="44.1" customHeight="1" spans="1:8">
      <c r="A142" s="174"/>
      <c r="B142" s="145"/>
      <c r="C142" s="146" t="s">
        <v>421</v>
      </c>
      <c r="D142" s="147">
        <v>50</v>
      </c>
      <c r="E142" s="147">
        <v>50</v>
      </c>
      <c r="F142" s="147">
        <v>50</v>
      </c>
      <c r="G142" s="147">
        <v>201</v>
      </c>
      <c r="H142" s="153" t="s">
        <v>422</v>
      </c>
    </row>
    <row r="143" ht="68.1" customHeight="1" spans="1:8">
      <c r="A143" s="174"/>
      <c r="B143" s="145"/>
      <c r="C143" s="146" t="s">
        <v>423</v>
      </c>
      <c r="D143" s="147">
        <v>50</v>
      </c>
      <c r="E143" s="147">
        <v>20</v>
      </c>
      <c r="F143" s="147">
        <v>20</v>
      </c>
      <c r="G143" s="147">
        <v>201</v>
      </c>
      <c r="H143" s="153" t="s">
        <v>424</v>
      </c>
    </row>
    <row r="144" ht="33" customHeight="1" spans="1:8">
      <c r="A144" s="174"/>
      <c r="B144" s="145"/>
      <c r="C144" s="146" t="s">
        <v>425</v>
      </c>
      <c r="D144" s="147">
        <v>150</v>
      </c>
      <c r="E144" s="147">
        <v>200</v>
      </c>
      <c r="F144" s="147">
        <v>200</v>
      </c>
      <c r="G144" s="147">
        <v>201</v>
      </c>
      <c r="H144" s="153" t="s">
        <v>426</v>
      </c>
    </row>
    <row r="145" ht="39.95" customHeight="1" spans="1:8">
      <c r="A145" s="184"/>
      <c r="B145" s="145"/>
      <c r="C145" s="146" t="s">
        <v>427</v>
      </c>
      <c r="D145" s="147">
        <v>100</v>
      </c>
      <c r="E145" s="147">
        <v>30</v>
      </c>
      <c r="F145" s="147">
        <v>30</v>
      </c>
      <c r="G145" s="147">
        <v>215</v>
      </c>
      <c r="H145" s="148" t="s">
        <v>428</v>
      </c>
    </row>
    <row r="146" ht="53" customHeight="1" spans="1:8">
      <c r="A146" s="184"/>
      <c r="B146" s="145"/>
      <c r="C146" s="146" t="s">
        <v>429</v>
      </c>
      <c r="D146" s="147">
        <v>120</v>
      </c>
      <c r="E146" s="147">
        <v>115</v>
      </c>
      <c r="F146" s="147">
        <v>110</v>
      </c>
      <c r="G146" s="147">
        <v>201</v>
      </c>
      <c r="H146" s="153" t="s">
        <v>430</v>
      </c>
    </row>
    <row r="147" ht="68.1" customHeight="1" spans="1:8">
      <c r="A147" s="185"/>
      <c r="B147" s="186"/>
      <c r="C147" s="55" t="s">
        <v>431</v>
      </c>
      <c r="D147" s="162">
        <v>100</v>
      </c>
      <c r="E147" s="162">
        <v>60</v>
      </c>
      <c r="F147" s="162">
        <v>60</v>
      </c>
      <c r="G147" s="162">
        <v>201</v>
      </c>
      <c r="H147" s="177" t="s">
        <v>432</v>
      </c>
    </row>
    <row r="148" ht="68.1" customHeight="1" spans="1:8">
      <c r="A148" s="181"/>
      <c r="B148" s="145"/>
      <c r="C148" s="146" t="s">
        <v>433</v>
      </c>
      <c r="D148" s="147"/>
      <c r="E148" s="147"/>
      <c r="F148" s="147">
        <v>4420</v>
      </c>
      <c r="G148" s="147">
        <v>212</v>
      </c>
      <c r="H148" s="153" t="s">
        <v>434</v>
      </c>
    </row>
    <row r="149" ht="23.1" customHeight="1" spans="1:8">
      <c r="A149" s="181"/>
      <c r="B149" s="155">
        <v>96</v>
      </c>
      <c r="C149" s="156" t="s">
        <v>435</v>
      </c>
      <c r="D149" s="147"/>
      <c r="E149" s="147">
        <v>350</v>
      </c>
      <c r="F149" s="147">
        <v>350</v>
      </c>
      <c r="G149" s="147">
        <v>213</v>
      </c>
      <c r="H149" s="153" t="s">
        <v>436</v>
      </c>
    </row>
    <row r="150" ht="15" spans="1:8">
      <c r="A150" s="135"/>
      <c r="B150" s="155">
        <v>97</v>
      </c>
      <c r="C150" s="156" t="s">
        <v>437</v>
      </c>
      <c r="D150" s="157">
        <f t="shared" ref="D150" si="6">D151+D152+D153+D154+D155+D156+D157+D158+D159</f>
        <v>1457</v>
      </c>
      <c r="E150" s="157">
        <f>SUM(E151:E159)</f>
        <v>1736</v>
      </c>
      <c r="F150" s="157">
        <f>SUM(F151:F159)</f>
        <v>1436</v>
      </c>
      <c r="G150" s="157"/>
      <c r="H150" s="148"/>
    </row>
    <row r="151" ht="48.95" customHeight="1" spans="1:8">
      <c r="A151" s="174"/>
      <c r="B151" s="145"/>
      <c r="C151" s="146" t="s">
        <v>438</v>
      </c>
      <c r="D151" s="147">
        <v>448</v>
      </c>
      <c r="E151" s="147">
        <v>600</v>
      </c>
      <c r="F151" s="147">
        <v>600</v>
      </c>
      <c r="G151" s="147">
        <v>201</v>
      </c>
      <c r="H151" s="148" t="s">
        <v>439</v>
      </c>
    </row>
    <row r="152" ht="36" customHeight="1" spans="1:8">
      <c r="A152" s="174"/>
      <c r="B152" s="145"/>
      <c r="C152" s="146" t="s">
        <v>440</v>
      </c>
      <c r="D152" s="147">
        <v>60</v>
      </c>
      <c r="E152" s="147">
        <v>40</v>
      </c>
      <c r="F152" s="147">
        <v>40</v>
      </c>
      <c r="G152" s="147">
        <v>206</v>
      </c>
      <c r="H152" s="148" t="s">
        <v>441</v>
      </c>
    </row>
    <row r="153" ht="56.1" customHeight="1" spans="1:8">
      <c r="A153" s="174"/>
      <c r="B153" s="145"/>
      <c r="C153" s="146" t="s">
        <v>442</v>
      </c>
      <c r="D153" s="147">
        <v>29</v>
      </c>
      <c r="E153" s="147">
        <v>11</v>
      </c>
      <c r="F153" s="147">
        <v>11</v>
      </c>
      <c r="G153" s="147">
        <v>206</v>
      </c>
      <c r="H153" s="148" t="s">
        <v>443</v>
      </c>
    </row>
    <row r="154" ht="15" spans="1:8">
      <c r="A154" s="174"/>
      <c r="B154" s="145"/>
      <c r="C154" s="146" t="s">
        <v>444</v>
      </c>
      <c r="D154" s="147">
        <v>270</v>
      </c>
      <c r="E154" s="147">
        <v>340</v>
      </c>
      <c r="F154" s="147">
        <v>270</v>
      </c>
      <c r="G154" s="147">
        <v>206</v>
      </c>
      <c r="H154" s="148" t="s">
        <v>445</v>
      </c>
    </row>
    <row r="155" ht="47.1" customHeight="1" spans="1:8">
      <c r="A155" s="174"/>
      <c r="B155" s="145"/>
      <c r="C155" s="146" t="s">
        <v>446</v>
      </c>
      <c r="D155" s="147">
        <v>200</v>
      </c>
      <c r="E155" s="147">
        <v>300</v>
      </c>
      <c r="F155" s="147">
        <v>100</v>
      </c>
      <c r="G155" s="147">
        <v>206</v>
      </c>
      <c r="H155" s="148" t="s">
        <v>447</v>
      </c>
    </row>
    <row r="156" ht="29.1" customHeight="1" spans="1:8">
      <c r="A156" s="174"/>
      <c r="B156" s="145"/>
      <c r="C156" s="146" t="s">
        <v>448</v>
      </c>
      <c r="D156" s="147">
        <v>100</v>
      </c>
      <c r="E156" s="147">
        <v>100</v>
      </c>
      <c r="F156" s="147">
        <v>90</v>
      </c>
      <c r="G156" s="147">
        <v>208</v>
      </c>
      <c r="H156" s="148" t="s">
        <v>449</v>
      </c>
    </row>
    <row r="157" ht="27" spans="1:8">
      <c r="A157" s="174"/>
      <c r="B157" s="145"/>
      <c r="C157" s="146" t="s">
        <v>450</v>
      </c>
      <c r="D157" s="147">
        <v>200</v>
      </c>
      <c r="E157" s="147">
        <v>200</v>
      </c>
      <c r="F157" s="147">
        <v>180</v>
      </c>
      <c r="G157" s="147">
        <v>201</v>
      </c>
      <c r="H157" s="148" t="s">
        <v>451</v>
      </c>
    </row>
    <row r="158" ht="30" customHeight="1" spans="1:8">
      <c r="A158" s="184"/>
      <c r="B158" s="145"/>
      <c r="C158" s="146" t="s">
        <v>452</v>
      </c>
      <c r="D158" s="147">
        <v>50</v>
      </c>
      <c r="E158" s="147">
        <v>20</v>
      </c>
      <c r="F158" s="147">
        <v>20</v>
      </c>
      <c r="G158" s="147">
        <v>211</v>
      </c>
      <c r="H158" s="148" t="s">
        <v>453</v>
      </c>
    </row>
    <row r="159" ht="30" customHeight="1" spans="1:8">
      <c r="A159" s="174"/>
      <c r="B159" s="145"/>
      <c r="C159" s="146" t="s">
        <v>454</v>
      </c>
      <c r="D159" s="147">
        <v>100</v>
      </c>
      <c r="E159" s="147">
        <v>125</v>
      </c>
      <c r="F159" s="147">
        <v>125</v>
      </c>
      <c r="G159" s="147">
        <v>212</v>
      </c>
      <c r="H159" s="148" t="s">
        <v>455</v>
      </c>
    </row>
    <row r="160" ht="15" spans="1:8">
      <c r="A160" s="181"/>
      <c r="B160" s="145">
        <v>98</v>
      </c>
      <c r="C160" s="146" t="s">
        <v>456</v>
      </c>
      <c r="D160" s="147">
        <v>6000</v>
      </c>
      <c r="E160" s="147">
        <v>8000</v>
      </c>
      <c r="F160" s="147">
        <v>8000</v>
      </c>
      <c r="G160" s="147">
        <v>215</v>
      </c>
      <c r="H160" s="148" t="s">
        <v>457</v>
      </c>
    </row>
    <row r="161" ht="15" spans="1:8">
      <c r="A161" s="144"/>
      <c r="B161" s="145">
        <v>99</v>
      </c>
      <c r="C161" s="146" t="s">
        <v>458</v>
      </c>
      <c r="D161" s="147">
        <v>3000</v>
      </c>
      <c r="E161" s="147">
        <v>0</v>
      </c>
      <c r="F161" s="147">
        <v>0</v>
      </c>
      <c r="G161" s="147">
        <v>217</v>
      </c>
      <c r="H161" s="148" t="s">
        <v>459</v>
      </c>
    </row>
    <row r="162" ht="15" spans="1:8">
      <c r="A162" s="187"/>
      <c r="B162" s="145">
        <v>100</v>
      </c>
      <c r="C162" s="55" t="s">
        <v>460</v>
      </c>
      <c r="D162" s="162">
        <v>400</v>
      </c>
      <c r="E162" s="162">
        <v>800</v>
      </c>
      <c r="F162" s="162">
        <v>200</v>
      </c>
      <c r="G162" s="162">
        <v>212</v>
      </c>
      <c r="H162" s="188" t="s">
        <v>384</v>
      </c>
    </row>
    <row r="163" ht="15" spans="1:8">
      <c r="A163" s="135"/>
      <c r="B163" s="145">
        <v>101</v>
      </c>
      <c r="C163" s="146" t="s">
        <v>461</v>
      </c>
      <c r="D163" s="147">
        <v>20</v>
      </c>
      <c r="E163" s="147">
        <v>20</v>
      </c>
      <c r="F163" s="147">
        <v>20</v>
      </c>
      <c r="G163" s="147">
        <v>211</v>
      </c>
      <c r="H163" s="163"/>
    </row>
    <row r="164" ht="21.95" customHeight="1" spans="1:8">
      <c r="A164" s="136"/>
      <c r="B164" s="145">
        <v>102</v>
      </c>
      <c r="C164" s="146" t="s">
        <v>462</v>
      </c>
      <c r="D164" s="147">
        <v>100</v>
      </c>
      <c r="E164" s="147">
        <v>0</v>
      </c>
      <c r="F164" s="147">
        <v>0</v>
      </c>
      <c r="G164" s="147">
        <v>215</v>
      </c>
      <c r="H164" s="148"/>
    </row>
    <row r="165" ht="21.95" customHeight="1" spans="1:8">
      <c r="A165" s="184"/>
      <c r="B165" s="145">
        <v>103</v>
      </c>
      <c r="C165" s="146" t="s">
        <v>463</v>
      </c>
      <c r="D165" s="147">
        <v>100</v>
      </c>
      <c r="E165" s="147">
        <v>113</v>
      </c>
      <c r="F165" s="147">
        <v>110</v>
      </c>
      <c r="G165" s="147">
        <v>201</v>
      </c>
      <c r="H165" s="148" t="s">
        <v>464</v>
      </c>
    </row>
    <row r="166" ht="29.1" customHeight="1" spans="1:8">
      <c r="A166" s="175"/>
      <c r="B166" s="145">
        <v>104</v>
      </c>
      <c r="C166" s="146" t="s">
        <v>465</v>
      </c>
      <c r="D166" s="147">
        <v>80</v>
      </c>
      <c r="E166" s="147">
        <v>150</v>
      </c>
      <c r="F166" s="147">
        <v>120</v>
      </c>
      <c r="G166" s="173" t="s">
        <v>466</v>
      </c>
      <c r="H166" s="148" t="s">
        <v>467</v>
      </c>
    </row>
    <row r="167" ht="38.1" customHeight="1" spans="1:8">
      <c r="A167" s="175"/>
      <c r="B167" s="145">
        <v>105</v>
      </c>
      <c r="C167" s="146" t="s">
        <v>468</v>
      </c>
      <c r="D167" s="147">
        <v>300</v>
      </c>
      <c r="E167" s="147">
        <v>300</v>
      </c>
      <c r="F167" s="147">
        <v>0</v>
      </c>
      <c r="G167" s="189">
        <v>224</v>
      </c>
      <c r="H167" s="148" t="s">
        <v>469</v>
      </c>
    </row>
    <row r="168" ht="84.95" customHeight="1" spans="1:8">
      <c r="A168" s="181"/>
      <c r="B168" s="145">
        <v>106</v>
      </c>
      <c r="C168" s="146" t="s">
        <v>470</v>
      </c>
      <c r="D168" s="147">
        <v>161</v>
      </c>
      <c r="E168" s="147">
        <v>160</v>
      </c>
      <c r="F168" s="147">
        <v>160</v>
      </c>
      <c r="G168" s="147">
        <v>224</v>
      </c>
      <c r="H168" s="153" t="s">
        <v>471</v>
      </c>
    </row>
    <row r="169" ht="63" customHeight="1" spans="1:8">
      <c r="A169" s="181"/>
      <c r="B169" s="145">
        <v>107</v>
      </c>
      <c r="C169" s="146" t="s">
        <v>472</v>
      </c>
      <c r="D169" s="147"/>
      <c r="E169" s="147">
        <f>E170+E171</f>
        <v>830</v>
      </c>
      <c r="F169" s="147">
        <f>F170+F171</f>
        <v>830</v>
      </c>
      <c r="G169" s="147">
        <v>224</v>
      </c>
      <c r="H169" s="153" t="s">
        <v>473</v>
      </c>
    </row>
    <row r="170" ht="63" customHeight="1" spans="1:8">
      <c r="A170" s="190"/>
      <c r="B170" s="145"/>
      <c r="C170" s="146" t="s">
        <v>474</v>
      </c>
      <c r="D170" s="147"/>
      <c r="E170" s="147">
        <v>330</v>
      </c>
      <c r="F170" s="147">
        <v>330</v>
      </c>
      <c r="G170" s="147"/>
      <c r="H170" s="153" t="s">
        <v>473</v>
      </c>
    </row>
    <row r="171" ht="63" customHeight="1" spans="1:8">
      <c r="A171" s="190"/>
      <c r="B171" s="145"/>
      <c r="C171" s="146" t="s">
        <v>475</v>
      </c>
      <c r="D171" s="147"/>
      <c r="E171" s="147">
        <v>500</v>
      </c>
      <c r="F171" s="147">
        <v>500</v>
      </c>
      <c r="G171" s="147"/>
      <c r="H171" s="153"/>
    </row>
    <row r="172" ht="51" customHeight="1" spans="1:8">
      <c r="A172" s="175"/>
      <c r="B172" s="145">
        <v>108</v>
      </c>
      <c r="C172" s="146" t="s">
        <v>476</v>
      </c>
      <c r="D172" s="147"/>
      <c r="E172" s="147">
        <v>800</v>
      </c>
      <c r="F172" s="147">
        <v>400</v>
      </c>
      <c r="G172" s="147">
        <v>201</v>
      </c>
      <c r="H172" s="148" t="s">
        <v>477</v>
      </c>
    </row>
    <row r="173" ht="51" customHeight="1" spans="1:8">
      <c r="A173" s="175"/>
      <c r="B173" s="145">
        <v>109</v>
      </c>
      <c r="C173" s="146" t="s">
        <v>478</v>
      </c>
      <c r="D173" s="147"/>
      <c r="E173" s="147">
        <v>200</v>
      </c>
      <c r="F173" s="147">
        <v>0</v>
      </c>
      <c r="G173" s="147"/>
      <c r="H173" s="191" t="s">
        <v>479</v>
      </c>
    </row>
    <row r="174" ht="54" customHeight="1" spans="1:8">
      <c r="A174" s="192"/>
      <c r="B174" s="145">
        <v>110</v>
      </c>
      <c r="C174" s="146" t="s">
        <v>480</v>
      </c>
      <c r="D174" s="193"/>
      <c r="E174" s="147">
        <v>26.4</v>
      </c>
      <c r="F174" s="147">
        <v>26</v>
      </c>
      <c r="G174" s="147">
        <v>212</v>
      </c>
      <c r="H174" s="148" t="s">
        <v>481</v>
      </c>
    </row>
    <row r="175" ht="41.1" customHeight="1" spans="1:8">
      <c r="A175" s="194"/>
      <c r="B175" s="145">
        <v>111</v>
      </c>
      <c r="C175" s="146" t="s">
        <v>482</v>
      </c>
      <c r="D175" s="195"/>
      <c r="E175" s="147">
        <v>300</v>
      </c>
      <c r="F175" s="162">
        <v>300</v>
      </c>
      <c r="G175" s="196">
        <v>212</v>
      </c>
      <c r="H175" s="148" t="s">
        <v>483</v>
      </c>
    </row>
    <row r="176" ht="30" customHeight="1" spans="1:8">
      <c r="A176" s="197"/>
      <c r="B176" s="145">
        <v>112</v>
      </c>
      <c r="C176" s="146" t="s">
        <v>484</v>
      </c>
      <c r="D176" s="147"/>
      <c r="E176" s="147">
        <v>80</v>
      </c>
      <c r="F176" s="147">
        <v>80</v>
      </c>
      <c r="G176" s="147">
        <v>201</v>
      </c>
      <c r="H176" s="198"/>
    </row>
    <row r="177" ht="68.1" customHeight="1" spans="1:8">
      <c r="A177" s="197"/>
      <c r="B177" s="145">
        <v>113</v>
      </c>
      <c r="C177" s="146" t="s">
        <v>485</v>
      </c>
      <c r="D177" s="147"/>
      <c r="E177" s="147">
        <v>100</v>
      </c>
      <c r="F177" s="147">
        <v>100</v>
      </c>
      <c r="G177" s="147">
        <v>201</v>
      </c>
      <c r="H177" s="139" t="s">
        <v>486</v>
      </c>
    </row>
    <row r="178" ht="23" customHeight="1" spans="1:8">
      <c r="A178" s="197"/>
      <c r="B178" s="145">
        <v>114</v>
      </c>
      <c r="C178" s="146" t="s">
        <v>487</v>
      </c>
      <c r="D178" s="147"/>
      <c r="E178" s="147">
        <v>60</v>
      </c>
      <c r="F178" s="147">
        <v>60</v>
      </c>
      <c r="G178" s="147">
        <v>204</v>
      </c>
      <c r="H178" s="199" t="s">
        <v>488</v>
      </c>
    </row>
    <row r="179" ht="21.95" customHeight="1" spans="1:8">
      <c r="A179" s="190"/>
      <c r="B179" s="145">
        <v>115</v>
      </c>
      <c r="C179" s="146" t="s">
        <v>489</v>
      </c>
      <c r="D179" s="147">
        <v>500</v>
      </c>
      <c r="E179" s="147">
        <v>1000</v>
      </c>
      <c r="F179" s="147">
        <v>1000</v>
      </c>
      <c r="G179" s="147">
        <v>227</v>
      </c>
      <c r="H179" s="198" t="s">
        <v>490</v>
      </c>
    </row>
    <row r="180" ht="15" spans="1:8">
      <c r="A180" s="200"/>
      <c r="B180" s="145">
        <v>116</v>
      </c>
      <c r="C180" s="201" t="s">
        <v>491</v>
      </c>
      <c r="D180" s="147"/>
      <c r="E180" s="147">
        <v>500</v>
      </c>
      <c r="F180" s="147">
        <v>500</v>
      </c>
      <c r="G180" s="196">
        <v>229</v>
      </c>
      <c r="H180" s="148" t="s">
        <v>492</v>
      </c>
    </row>
  </sheetData>
  <autoFilter xmlns:etc="http://www.wps.cn/officeDocument/2017/etCustomData" ref="A5:H180" etc:filterBottomFollowUsedRange="0">
    <extLst/>
  </autoFilter>
  <mergeCells count="5">
    <mergeCell ref="A3:A4"/>
    <mergeCell ref="B3:B4"/>
    <mergeCell ref="C3:C4"/>
    <mergeCell ref="H3:H4"/>
    <mergeCell ref="A1:H2"/>
  </mergeCells>
  <printOptions horizontalCentered="1" gridLines="1"/>
  <pageMargins left="0.235416666666667" right="0.196527777777778" top="0.38125" bottom="0.432638888888889" header="0.313888888888889" footer="0.313888888888889"/>
  <pageSetup paperSize="9" scale="70" firstPageNumber="13" orientation="landscape" useFirstPageNumber="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N35"/>
  <sheetViews>
    <sheetView workbookViewId="0">
      <selection activeCell="Q35" sqref="Q35"/>
    </sheetView>
  </sheetViews>
  <sheetFormatPr defaultColWidth="9" defaultRowHeight="13.5"/>
  <sheetData>
    <row r="1" spans="1:14">
      <c r="A1" s="125" t="s">
        <v>493</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699305555555556" right="0.699305555555556" top="0.75" bottom="0.75" header="0.3" footer="0.3"/>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7" workbookViewId="0">
      <selection activeCell="F20" sqref="F20"/>
    </sheetView>
  </sheetViews>
  <sheetFormatPr defaultColWidth="9" defaultRowHeight="13.5" outlineLevelCol="7"/>
  <cols>
    <col min="1" max="1" width="5.5" customWidth="1"/>
    <col min="2" max="2" width="17.75" customWidth="1"/>
    <col min="3" max="3" width="29.25" customWidth="1"/>
    <col min="4" max="4" width="13.5" customWidth="1"/>
    <col min="5" max="5" width="16.875" customWidth="1"/>
    <col min="6" max="6" width="18.875" customWidth="1"/>
    <col min="7" max="7" width="3.375" customWidth="1"/>
    <col min="8" max="8" width="25.5" customWidth="1"/>
    <col min="14" max="14" width="12.625"/>
  </cols>
  <sheetData>
    <row r="1" ht="45" customHeight="1" spans="1:8">
      <c r="A1" s="73" t="s">
        <v>494</v>
      </c>
      <c r="B1" s="73"/>
      <c r="C1" s="73"/>
      <c r="D1" s="73"/>
      <c r="E1" s="73"/>
      <c r="F1" s="73"/>
      <c r="G1" s="73"/>
      <c r="H1" s="73"/>
    </row>
    <row r="2" ht="12.75" customHeight="1" spans="1:8">
      <c r="A2" s="74"/>
      <c r="B2" s="75"/>
      <c r="C2" s="74"/>
      <c r="D2" s="74"/>
      <c r="E2" s="74"/>
      <c r="F2" s="74"/>
      <c r="H2" s="76" t="s">
        <v>98</v>
      </c>
    </row>
    <row r="3" ht="15.75" customHeight="1" spans="1:8">
      <c r="A3" s="110" t="s">
        <v>495</v>
      </c>
      <c r="B3" s="111" t="s">
        <v>496</v>
      </c>
      <c r="C3" s="110" t="s">
        <v>497</v>
      </c>
      <c r="D3" s="110" t="s">
        <v>498</v>
      </c>
      <c r="E3" s="110" t="s">
        <v>499</v>
      </c>
      <c r="F3" s="110" t="s">
        <v>500</v>
      </c>
      <c r="G3" s="112" t="s">
        <v>501</v>
      </c>
      <c r="H3" s="113"/>
    </row>
    <row r="4" ht="18" customHeight="1" spans="1:8">
      <c r="A4" s="110"/>
      <c r="B4" s="111"/>
      <c r="C4" s="110"/>
      <c r="D4" s="110"/>
      <c r="E4" s="110"/>
      <c r="F4" s="110"/>
      <c r="G4" s="114"/>
      <c r="H4" s="115"/>
    </row>
    <row r="5" ht="32.1" customHeight="1" spans="1:8">
      <c r="A5" s="116">
        <v>1</v>
      </c>
      <c r="B5" s="117" t="s">
        <v>502</v>
      </c>
      <c r="C5" s="118" t="s">
        <v>503</v>
      </c>
      <c r="D5" s="117" t="s">
        <v>504</v>
      </c>
      <c r="E5" s="117">
        <v>197.18</v>
      </c>
      <c r="F5" s="117">
        <v>68</v>
      </c>
      <c r="G5" s="119">
        <f>F5*E5</f>
        <v>13408.24</v>
      </c>
      <c r="H5" s="120"/>
    </row>
    <row r="6" ht="32.1" customHeight="1" spans="1:8">
      <c r="A6" s="116">
        <v>2</v>
      </c>
      <c r="B6" s="117" t="s">
        <v>505</v>
      </c>
      <c r="C6" s="118" t="s">
        <v>503</v>
      </c>
      <c r="D6" s="117" t="s">
        <v>504</v>
      </c>
      <c r="E6" s="117">
        <v>91.22</v>
      </c>
      <c r="F6" s="117">
        <v>68</v>
      </c>
      <c r="G6" s="119">
        <f>F6*E6</f>
        <v>6202.96</v>
      </c>
      <c r="H6" s="120"/>
    </row>
    <row r="7" ht="32.1" customHeight="1" spans="1:8">
      <c r="A7" s="116">
        <v>3</v>
      </c>
      <c r="B7" s="117" t="s">
        <v>506</v>
      </c>
      <c r="C7" s="118" t="s">
        <v>503</v>
      </c>
      <c r="D7" s="117" t="s">
        <v>504</v>
      </c>
      <c r="E7" s="117">
        <v>124.16</v>
      </c>
      <c r="F7" s="117">
        <v>65</v>
      </c>
      <c r="G7" s="119">
        <f t="shared" ref="G7:G15" si="0">F7*E7</f>
        <v>8070.4</v>
      </c>
      <c r="H7" s="120"/>
    </row>
    <row r="8" ht="32.1" customHeight="1" spans="1:8">
      <c r="A8" s="116">
        <v>4</v>
      </c>
      <c r="B8" s="117" t="s">
        <v>507</v>
      </c>
      <c r="C8" s="118" t="s">
        <v>503</v>
      </c>
      <c r="D8" s="117" t="s">
        <v>504</v>
      </c>
      <c r="E8" s="117">
        <v>154.21</v>
      </c>
      <c r="F8" s="117">
        <v>67</v>
      </c>
      <c r="G8" s="119">
        <f t="shared" si="0"/>
        <v>10332.07</v>
      </c>
      <c r="H8" s="120"/>
    </row>
    <row r="9" ht="32.1" customHeight="1" spans="1:8">
      <c r="A9" s="116">
        <v>5</v>
      </c>
      <c r="B9" s="117" t="s">
        <v>508</v>
      </c>
      <c r="C9" s="118" t="s">
        <v>503</v>
      </c>
      <c r="D9" s="117" t="s">
        <v>504</v>
      </c>
      <c r="E9" s="117">
        <v>127.91</v>
      </c>
      <c r="F9" s="117">
        <v>67</v>
      </c>
      <c r="G9" s="119">
        <f t="shared" si="0"/>
        <v>8569.97</v>
      </c>
      <c r="H9" s="120"/>
    </row>
    <row r="10" ht="32.1" customHeight="1" spans="1:8">
      <c r="A10" s="116">
        <v>6</v>
      </c>
      <c r="B10" s="117" t="s">
        <v>509</v>
      </c>
      <c r="C10" s="118" t="s">
        <v>503</v>
      </c>
      <c r="D10" s="117" t="s">
        <v>504</v>
      </c>
      <c r="E10" s="117">
        <v>202.43</v>
      </c>
      <c r="F10" s="117">
        <v>69</v>
      </c>
      <c r="G10" s="119">
        <f t="shared" si="0"/>
        <v>13967.67</v>
      </c>
      <c r="H10" s="120"/>
    </row>
    <row r="11" ht="32.1" customHeight="1" spans="1:8">
      <c r="A11" s="116">
        <v>7</v>
      </c>
      <c r="B11" s="117" t="s">
        <v>510</v>
      </c>
      <c r="C11" s="118" t="s">
        <v>503</v>
      </c>
      <c r="D11" s="117" t="s">
        <v>504</v>
      </c>
      <c r="E11" s="117">
        <v>171.74</v>
      </c>
      <c r="F11" s="117">
        <v>69</v>
      </c>
      <c r="G11" s="119">
        <f t="shared" si="0"/>
        <v>11850.06</v>
      </c>
      <c r="H11" s="120"/>
    </row>
    <row r="12" ht="32.1" customHeight="1" spans="1:8">
      <c r="A12" s="116">
        <v>8</v>
      </c>
      <c r="B12" s="117" t="s">
        <v>511</v>
      </c>
      <c r="C12" s="118" t="s">
        <v>503</v>
      </c>
      <c r="D12" s="117" t="s">
        <v>504</v>
      </c>
      <c r="E12" s="117">
        <v>71.31</v>
      </c>
      <c r="F12" s="117">
        <v>68</v>
      </c>
      <c r="G12" s="119">
        <f t="shared" si="0"/>
        <v>4849.08</v>
      </c>
      <c r="H12" s="120"/>
    </row>
    <row r="13" ht="32.1" customHeight="1" spans="1:8">
      <c r="A13" s="116">
        <v>9</v>
      </c>
      <c r="B13" s="117" t="s">
        <v>512</v>
      </c>
      <c r="C13" s="118" t="s">
        <v>503</v>
      </c>
      <c r="D13" s="117" t="s">
        <v>504</v>
      </c>
      <c r="E13" s="117">
        <v>161.67</v>
      </c>
      <c r="F13" s="117">
        <v>66</v>
      </c>
      <c r="G13" s="119">
        <f t="shared" si="0"/>
        <v>10670.22</v>
      </c>
      <c r="H13" s="120"/>
    </row>
    <row r="14" ht="32.1" customHeight="1" spans="1:8">
      <c r="A14" s="116">
        <v>10</v>
      </c>
      <c r="B14" s="117" t="s">
        <v>513</v>
      </c>
      <c r="C14" s="118" t="s">
        <v>503</v>
      </c>
      <c r="D14" s="117" t="s">
        <v>504</v>
      </c>
      <c r="E14" s="117">
        <v>103.81</v>
      </c>
      <c r="F14" s="117">
        <v>68</v>
      </c>
      <c r="G14" s="119">
        <f t="shared" si="0"/>
        <v>7059.08</v>
      </c>
      <c r="H14" s="120"/>
    </row>
    <row r="15" ht="32.1" customHeight="1" spans="1:8">
      <c r="A15" s="116">
        <v>11</v>
      </c>
      <c r="B15" s="117" t="s">
        <v>514</v>
      </c>
      <c r="C15" s="118" t="s">
        <v>503</v>
      </c>
      <c r="D15" s="117" t="s">
        <v>504</v>
      </c>
      <c r="E15" s="117">
        <v>198.13</v>
      </c>
      <c r="F15" s="117">
        <v>67</v>
      </c>
      <c r="G15" s="119">
        <f t="shared" si="0"/>
        <v>13274.71</v>
      </c>
      <c r="H15" s="120"/>
    </row>
    <row r="16" ht="32.1" customHeight="1" spans="1:8">
      <c r="A16" s="121"/>
      <c r="B16" s="106" t="s">
        <v>515</v>
      </c>
      <c r="C16" s="106"/>
      <c r="D16" s="106"/>
      <c r="E16" s="122">
        <f>SUM(E5:E6)</f>
        <v>288.4</v>
      </c>
      <c r="F16" s="122"/>
      <c r="G16" s="123">
        <f>SUM(G5:G15)</f>
        <v>108254.46</v>
      </c>
      <c r="H16" s="124"/>
    </row>
    <row r="17" ht="15.75" customHeight="1"/>
    <row r="18" ht="15.75" customHeight="1"/>
  </sheetData>
  <mergeCells count="22">
    <mergeCell ref="A1:H1"/>
    <mergeCell ref="A2:B2"/>
    <mergeCell ref="G5:H5"/>
    <mergeCell ref="G6:H6"/>
    <mergeCell ref="G7:H7"/>
    <mergeCell ref="G8:H8"/>
    <mergeCell ref="G9:H9"/>
    <mergeCell ref="G10:H10"/>
    <mergeCell ref="G11:H11"/>
    <mergeCell ref="G12:H12"/>
    <mergeCell ref="G13:H13"/>
    <mergeCell ref="G14:H14"/>
    <mergeCell ref="G15:H15"/>
    <mergeCell ref="B16:D16"/>
    <mergeCell ref="G16:H16"/>
    <mergeCell ref="A3:A4"/>
    <mergeCell ref="B3:B4"/>
    <mergeCell ref="C3:C4"/>
    <mergeCell ref="D3:D4"/>
    <mergeCell ref="E3:E4"/>
    <mergeCell ref="F3:F4"/>
    <mergeCell ref="G3:H4"/>
  </mergeCells>
  <printOptions horizontalCentered="1" verticalCentered="1"/>
  <pageMargins left="0.238888888888889" right="0.160416666666667" top="0.349305555555556" bottom="0.318055555555556" header="0.313888888888889" footer="0.313888888888889"/>
  <pageSetup paperSize="9" firstPageNumber="20" orientation="landscape" useFirstPageNumber="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H8" sqref="H8"/>
    </sheetView>
  </sheetViews>
  <sheetFormatPr defaultColWidth="9" defaultRowHeight="13.5" outlineLevelCol="7"/>
  <cols>
    <col min="1" max="1" width="5.5" customWidth="1"/>
    <col min="2" max="2" width="23.75" customWidth="1"/>
    <col min="3" max="3" width="24.125" customWidth="1"/>
    <col min="4" max="4" width="14.25" customWidth="1"/>
    <col min="5" max="5" width="1.625" customWidth="1"/>
    <col min="6" max="6" width="18.5" customWidth="1"/>
    <col min="7" max="7" width="2.25" customWidth="1"/>
    <col min="8" max="8" width="39" customWidth="1"/>
    <col min="14" max="14" width="12.625"/>
  </cols>
  <sheetData>
    <row r="1" ht="45" customHeight="1" spans="1:8">
      <c r="A1" s="73" t="s">
        <v>516</v>
      </c>
      <c r="B1" s="73"/>
      <c r="C1" s="73"/>
      <c r="D1" s="73"/>
      <c r="E1" s="73"/>
      <c r="F1" s="73"/>
      <c r="G1" s="73"/>
      <c r="H1" s="73"/>
    </row>
    <row r="2" ht="12.75" customHeight="1" spans="1:8">
      <c r="A2" s="74"/>
      <c r="B2" s="75"/>
      <c r="C2" s="74"/>
      <c r="D2" s="74"/>
      <c r="E2" s="74"/>
      <c r="F2" s="74"/>
      <c r="H2" s="76" t="s">
        <v>98</v>
      </c>
    </row>
    <row r="3" ht="15.75" customHeight="1" spans="1:8">
      <c r="A3" s="77" t="s">
        <v>495</v>
      </c>
      <c r="B3" s="78" t="s">
        <v>517</v>
      </c>
      <c r="C3" s="79"/>
      <c r="D3" s="80" t="s">
        <v>518</v>
      </c>
      <c r="E3" s="81"/>
      <c r="F3" s="82" t="s">
        <v>519</v>
      </c>
      <c r="G3" s="83"/>
      <c r="H3" s="84" t="s">
        <v>520</v>
      </c>
    </row>
    <row r="4" ht="15.75" customHeight="1" spans="1:8">
      <c r="A4" s="85"/>
      <c r="B4" s="86"/>
      <c r="C4" s="87"/>
      <c r="D4" s="88"/>
      <c r="E4" s="89"/>
      <c r="F4" s="90"/>
      <c r="G4" s="91"/>
      <c r="H4" s="92"/>
    </row>
    <row r="5" ht="53.1" customHeight="1" spans="1:8">
      <c r="A5" s="93">
        <v>1</v>
      </c>
      <c r="B5" s="94" t="s">
        <v>521</v>
      </c>
      <c r="C5" s="95"/>
      <c r="D5" s="96">
        <v>24000</v>
      </c>
      <c r="E5" s="96"/>
      <c r="F5" s="97" t="s">
        <v>522</v>
      </c>
      <c r="G5" s="97"/>
      <c r="H5" s="98" t="s">
        <v>523</v>
      </c>
    </row>
    <row r="6" ht="48" customHeight="1" spans="1:8">
      <c r="A6" s="93">
        <v>2</v>
      </c>
      <c r="B6" s="99" t="s">
        <v>524</v>
      </c>
      <c r="C6" s="100"/>
      <c r="D6" s="96">
        <v>39712</v>
      </c>
      <c r="E6" s="96"/>
      <c r="F6" s="97" t="s">
        <v>522</v>
      </c>
      <c r="G6" s="97"/>
      <c r="H6" s="98" t="s">
        <v>525</v>
      </c>
    </row>
    <row r="7" ht="47.1" customHeight="1" spans="1:8">
      <c r="A7" s="93">
        <v>3</v>
      </c>
      <c r="B7" s="99" t="s">
        <v>526</v>
      </c>
      <c r="C7" s="100"/>
      <c r="D7" s="101">
        <v>20000</v>
      </c>
      <c r="E7" s="102"/>
      <c r="F7" s="97" t="s">
        <v>522</v>
      </c>
      <c r="G7" s="97"/>
      <c r="H7" s="103" t="s">
        <v>527</v>
      </c>
    </row>
    <row r="8" ht="47.1" customHeight="1" spans="1:8">
      <c r="A8" s="93">
        <v>4</v>
      </c>
      <c r="B8" s="99" t="s">
        <v>528</v>
      </c>
      <c r="C8" s="100"/>
      <c r="D8" s="101">
        <v>3542</v>
      </c>
      <c r="E8" s="102"/>
      <c r="F8" s="104" t="s">
        <v>529</v>
      </c>
      <c r="G8" s="105"/>
      <c r="H8" s="103" t="s">
        <v>530</v>
      </c>
    </row>
    <row r="9" ht="63" customHeight="1" spans="1:8">
      <c r="A9" s="93">
        <v>5</v>
      </c>
      <c r="B9" s="99" t="s">
        <v>531</v>
      </c>
      <c r="C9" s="100"/>
      <c r="D9" s="101">
        <v>12000</v>
      </c>
      <c r="E9" s="102"/>
      <c r="F9" s="104" t="s">
        <v>532</v>
      </c>
      <c r="G9" s="105"/>
      <c r="H9" s="103" t="s">
        <v>533</v>
      </c>
    </row>
    <row r="10" ht="53.1" customHeight="1" spans="1:8">
      <c r="A10" s="93">
        <v>6</v>
      </c>
      <c r="B10" s="99" t="s">
        <v>534</v>
      </c>
      <c r="C10" s="100"/>
      <c r="D10" s="101">
        <v>2500</v>
      </c>
      <c r="E10" s="102"/>
      <c r="F10" s="104" t="s">
        <v>532</v>
      </c>
      <c r="G10" s="105"/>
      <c r="H10" s="103" t="s">
        <v>535</v>
      </c>
    </row>
    <row r="11" ht="63.95" customHeight="1" spans="1:8">
      <c r="A11" s="93">
        <v>7</v>
      </c>
      <c r="B11" s="99" t="s">
        <v>458</v>
      </c>
      <c r="C11" s="100"/>
      <c r="D11" s="101">
        <v>1500</v>
      </c>
      <c r="E11" s="102"/>
      <c r="F11" s="97" t="s">
        <v>536</v>
      </c>
      <c r="G11" s="97"/>
      <c r="H11" s="98" t="s">
        <v>537</v>
      </c>
    </row>
    <row r="12" ht="48" customHeight="1" spans="1:8">
      <c r="A12" s="93">
        <v>8</v>
      </c>
      <c r="B12" s="99" t="s">
        <v>538</v>
      </c>
      <c r="C12" s="100"/>
      <c r="D12" s="101">
        <v>5000</v>
      </c>
      <c r="E12" s="102"/>
      <c r="F12" s="97" t="s">
        <v>536</v>
      </c>
      <c r="G12" s="97"/>
      <c r="H12" s="98" t="s">
        <v>539</v>
      </c>
    </row>
    <row r="13" ht="57" customHeight="1" spans="1:8">
      <c r="A13" s="93"/>
      <c r="B13" s="106" t="s">
        <v>540</v>
      </c>
      <c r="C13" s="106"/>
      <c r="D13" s="107">
        <f>SUM(D5:D12)</f>
        <v>108254</v>
      </c>
      <c r="E13" s="108"/>
      <c r="F13" s="109" t="s">
        <v>541</v>
      </c>
      <c r="G13" s="109"/>
      <c r="H13" s="109"/>
    </row>
    <row r="14" ht="15.75" customHeight="1"/>
    <row r="15" ht="15.75" customHeight="1"/>
  </sheetData>
  <mergeCells count="34">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H13"/>
    <mergeCell ref="A3:A4"/>
    <mergeCell ref="H3:H4"/>
    <mergeCell ref="B3:C4"/>
    <mergeCell ref="D3:E4"/>
    <mergeCell ref="F3:G4"/>
  </mergeCells>
  <printOptions horizontalCentered="1" verticalCentered="1"/>
  <pageMargins left="0.238888888888889" right="0.160416666666667" top="0.349305555555556" bottom="0.318055555555556" header="0.313888888888889" footer="0.313888888888889"/>
  <pageSetup paperSize="9" firstPageNumber="20" orientation="landscape" useFirstPageNumber="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T34" sqref="T34"/>
    </sheetView>
  </sheetViews>
  <sheetFormatPr defaultColWidth="9" defaultRowHeight="13.5"/>
  <sheetData>
    <row r="1" spans="1:14">
      <c r="A1" s="71" t="s">
        <v>542</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topLeftCell="A6" workbookViewId="0">
      <selection activeCell="A48" sqref="A48"/>
    </sheetView>
  </sheetViews>
  <sheetFormatPr defaultColWidth="9" defaultRowHeight="13.5" outlineLevelCol="4"/>
  <cols>
    <col min="1" max="1" width="22.25" customWidth="1"/>
    <col min="2" max="2" width="6.5" customWidth="1"/>
    <col min="3" max="3" width="44.625" customWidth="1"/>
    <col min="4" max="4" width="15.625" customWidth="1"/>
    <col min="5" max="5" width="34.75" customWidth="1"/>
  </cols>
  <sheetData>
    <row r="1" ht="20.25" customHeight="1" spans="1:5">
      <c r="A1" s="37" t="s">
        <v>543</v>
      </c>
      <c r="B1" s="38"/>
      <c r="C1" s="38"/>
      <c r="D1" s="39"/>
      <c r="E1" s="38"/>
    </row>
    <row r="2" ht="20.25" customHeight="1" spans="1:5">
      <c r="A2" s="38"/>
      <c r="B2" s="38"/>
      <c r="C2" s="38"/>
      <c r="D2" s="39"/>
      <c r="E2" s="38"/>
    </row>
    <row r="3" spans="1:5">
      <c r="E3" s="40" t="s">
        <v>98</v>
      </c>
    </row>
    <row r="4" spans="1:5">
      <c r="A4" s="41" t="s">
        <v>182</v>
      </c>
      <c r="B4" s="41" t="s">
        <v>183</v>
      </c>
      <c r="C4" s="42" t="s">
        <v>184</v>
      </c>
      <c r="D4" s="43" t="s">
        <v>186</v>
      </c>
      <c r="E4" s="44" t="s">
        <v>188</v>
      </c>
    </row>
    <row r="5" spans="1:5">
      <c r="A5" s="41"/>
      <c r="B5" s="41"/>
      <c r="C5" s="42"/>
      <c r="D5" s="45"/>
      <c r="E5" s="44"/>
    </row>
    <row r="6" ht="15" spans="1:5">
      <c r="A6" s="46"/>
      <c r="B6" s="46"/>
      <c r="C6" s="47" t="s">
        <v>192</v>
      </c>
      <c r="D6" s="48" t="e">
        <f>D7+D47</f>
        <v>#REF!</v>
      </c>
      <c r="E6" s="49"/>
    </row>
    <row r="7" ht="15" spans="1:5">
      <c r="A7" s="50" t="s">
        <v>193</v>
      </c>
      <c r="B7" s="46"/>
      <c r="C7" s="47" t="s">
        <v>194</v>
      </c>
      <c r="D7" s="48" t="e">
        <f>D8+D27+#REF!+D33+D36+D40</f>
        <v>#REF!</v>
      </c>
      <c r="E7" s="51"/>
    </row>
    <row r="8" ht="14.25" spans="1:5">
      <c r="A8" s="52" t="s">
        <v>195</v>
      </c>
      <c r="B8" s="52"/>
      <c r="C8" s="52" t="s">
        <v>241</v>
      </c>
      <c r="D8" s="53">
        <f>SUM(D9:D24)</f>
        <v>449.32</v>
      </c>
      <c r="E8" s="54"/>
    </row>
    <row r="9" ht="15.75" customHeight="1" spans="1:5">
      <c r="A9" s="46"/>
      <c r="B9" s="46">
        <v>1</v>
      </c>
      <c r="C9" s="55" t="s">
        <v>544</v>
      </c>
      <c r="D9" s="56">
        <v>20</v>
      </c>
      <c r="E9" s="49"/>
    </row>
    <row r="10" ht="15.75" customHeight="1" spans="1:5">
      <c r="A10" s="46"/>
      <c r="B10" s="46">
        <v>2</v>
      </c>
      <c r="C10" s="57" t="s">
        <v>545</v>
      </c>
      <c r="D10" s="56">
        <v>11</v>
      </c>
      <c r="E10" s="49"/>
    </row>
    <row r="11" ht="15.75" customHeight="1" spans="1:5">
      <c r="A11" s="46"/>
      <c r="B11" s="46">
        <v>3</v>
      </c>
      <c r="C11" s="58" t="s">
        <v>546</v>
      </c>
      <c r="D11" s="56">
        <v>4</v>
      </c>
      <c r="E11" s="49"/>
    </row>
    <row r="12" ht="15.75" customHeight="1" spans="1:5">
      <c r="A12" s="46"/>
      <c r="B12" s="46">
        <v>4</v>
      </c>
      <c r="C12" s="58" t="s">
        <v>547</v>
      </c>
      <c r="D12" s="56">
        <v>0.5</v>
      </c>
      <c r="E12" s="49"/>
    </row>
    <row r="13" ht="15.75" customHeight="1" spans="1:5">
      <c r="A13" s="46"/>
      <c r="B13" s="46">
        <v>5</v>
      </c>
      <c r="C13" s="58" t="s">
        <v>548</v>
      </c>
      <c r="D13" s="56">
        <v>25</v>
      </c>
      <c r="E13" s="49"/>
    </row>
    <row r="14" ht="15.75" customHeight="1" spans="1:5">
      <c r="A14" s="46"/>
      <c r="B14" s="46">
        <v>6</v>
      </c>
      <c r="C14" s="58" t="s">
        <v>549</v>
      </c>
      <c r="D14" s="56">
        <v>23.1</v>
      </c>
      <c r="E14" s="49"/>
    </row>
    <row r="15" ht="15.75" customHeight="1" spans="1:5">
      <c r="A15" s="46"/>
      <c r="B15" s="46">
        <v>7</v>
      </c>
      <c r="C15" s="58" t="s">
        <v>550</v>
      </c>
      <c r="D15" s="56">
        <v>33.02</v>
      </c>
      <c r="E15" s="49"/>
    </row>
    <row r="16" ht="15.75" customHeight="1" spans="1:5">
      <c r="A16" s="46"/>
      <c r="B16" s="46">
        <v>8</v>
      </c>
      <c r="C16" s="58" t="s">
        <v>551</v>
      </c>
      <c r="D16" s="56">
        <v>7.2</v>
      </c>
      <c r="E16" s="49"/>
    </row>
    <row r="17" ht="15.75" customHeight="1" spans="1:5">
      <c r="A17" s="46"/>
      <c r="B17" s="46">
        <v>9</v>
      </c>
      <c r="C17" s="58" t="s">
        <v>552</v>
      </c>
      <c r="D17" s="56">
        <v>30</v>
      </c>
      <c r="E17" s="49"/>
    </row>
    <row r="18" ht="15.75" customHeight="1" spans="1:5">
      <c r="A18" s="46"/>
      <c r="B18" s="46">
        <v>10</v>
      </c>
      <c r="C18" s="58" t="s">
        <v>553</v>
      </c>
      <c r="D18" s="56">
        <v>20</v>
      </c>
      <c r="E18" s="49"/>
    </row>
    <row r="19" ht="15.75" customHeight="1" spans="1:5">
      <c r="A19" s="46"/>
      <c r="B19" s="46">
        <v>11</v>
      </c>
      <c r="C19" s="58" t="s">
        <v>554</v>
      </c>
      <c r="D19" s="56">
        <v>28</v>
      </c>
      <c r="E19" s="49"/>
    </row>
    <row r="20" ht="15.75" customHeight="1" spans="1:5">
      <c r="A20" s="46"/>
      <c r="B20" s="46">
        <v>12</v>
      </c>
      <c r="C20" s="58" t="s">
        <v>555</v>
      </c>
      <c r="D20" s="56">
        <v>105</v>
      </c>
      <c r="E20" s="49"/>
    </row>
    <row r="21" ht="15.75" customHeight="1" spans="1:5">
      <c r="A21" s="46"/>
      <c r="B21" s="46">
        <v>13</v>
      </c>
      <c r="C21" s="58" t="s">
        <v>556</v>
      </c>
      <c r="D21" s="56">
        <v>61</v>
      </c>
      <c r="E21" s="49"/>
    </row>
    <row r="22" ht="15.75" customHeight="1" spans="1:5">
      <c r="A22" s="46"/>
      <c r="B22" s="46">
        <v>14</v>
      </c>
      <c r="C22" s="58" t="s">
        <v>557</v>
      </c>
      <c r="D22" s="56">
        <v>11.5</v>
      </c>
      <c r="E22" s="49"/>
    </row>
    <row r="23" ht="15.75" customHeight="1" spans="1:5">
      <c r="A23" s="46"/>
      <c r="B23" s="46">
        <v>15</v>
      </c>
      <c r="C23" s="58" t="s">
        <v>558</v>
      </c>
      <c r="D23" s="56">
        <v>20</v>
      </c>
      <c r="E23" s="49"/>
    </row>
    <row r="24" ht="15.75" customHeight="1" spans="1:5">
      <c r="A24" s="46"/>
      <c r="B24" s="46">
        <v>16</v>
      </c>
      <c r="C24" s="58" t="s">
        <v>559</v>
      </c>
      <c r="D24" s="56">
        <v>50</v>
      </c>
      <c r="E24" s="49"/>
    </row>
    <row r="25" ht="15" spans="1:5">
      <c r="A25" s="59"/>
      <c r="B25" s="46">
        <v>17</v>
      </c>
      <c r="C25" s="58" t="s">
        <v>560</v>
      </c>
      <c r="D25" s="56">
        <v>80</v>
      </c>
      <c r="E25" s="60"/>
    </row>
    <row r="26" ht="15.75" customHeight="1" spans="1:5">
      <c r="A26" s="46"/>
      <c r="B26" s="46"/>
      <c r="C26" s="61"/>
      <c r="D26" s="56"/>
      <c r="E26" s="49"/>
    </row>
    <row r="27" ht="15" spans="1:5">
      <c r="A27" s="52" t="s">
        <v>561</v>
      </c>
      <c r="B27" s="52"/>
      <c r="C27" s="62" t="s">
        <v>241</v>
      </c>
      <c r="D27" s="63">
        <f>SUM(D28:D31)</f>
        <v>896</v>
      </c>
      <c r="E27" s="54"/>
    </row>
    <row r="28" ht="18.95" customHeight="1" spans="1:5">
      <c r="A28" s="46"/>
      <c r="B28" s="46">
        <v>18</v>
      </c>
      <c r="C28" s="58" t="s">
        <v>562</v>
      </c>
      <c r="D28" s="56">
        <v>46</v>
      </c>
      <c r="E28" s="49"/>
    </row>
    <row r="29" ht="15" spans="1:5">
      <c r="A29" s="46"/>
      <c r="B29" s="46">
        <v>19</v>
      </c>
      <c r="C29" s="58" t="s">
        <v>563</v>
      </c>
      <c r="D29" s="56">
        <v>50</v>
      </c>
      <c r="E29" s="49"/>
    </row>
    <row r="30" ht="15" spans="1:5">
      <c r="A30" s="46"/>
      <c r="B30" s="46">
        <v>20</v>
      </c>
      <c r="C30" s="58" t="s">
        <v>564</v>
      </c>
      <c r="D30" s="56">
        <v>200</v>
      </c>
      <c r="E30" s="49"/>
    </row>
    <row r="31" ht="15" spans="1:5">
      <c r="A31" s="46"/>
      <c r="B31" s="46">
        <v>21</v>
      </c>
      <c r="C31" s="58" t="s">
        <v>565</v>
      </c>
      <c r="D31" s="56">
        <v>600</v>
      </c>
      <c r="E31" s="60"/>
    </row>
    <row r="32" ht="14.25" spans="1:5">
      <c r="A32" s="59"/>
      <c r="B32" s="46"/>
      <c r="C32" s="64"/>
      <c r="D32" s="65"/>
      <c r="E32" s="60"/>
    </row>
    <row r="33" ht="15" spans="1:5">
      <c r="A33" s="66" t="s">
        <v>566</v>
      </c>
      <c r="B33" s="52"/>
      <c r="C33" s="62" t="s">
        <v>241</v>
      </c>
      <c r="D33" s="63">
        <f>SUM(D34:D35)</f>
        <v>200</v>
      </c>
      <c r="E33" s="54"/>
    </row>
    <row r="34" ht="15" spans="1:5">
      <c r="A34" s="50"/>
      <c r="B34" s="46">
        <v>22</v>
      </c>
      <c r="C34" s="58" t="s">
        <v>567</v>
      </c>
      <c r="D34" s="56">
        <v>200</v>
      </c>
      <c r="E34" s="51"/>
    </row>
    <row r="35" ht="14.25" spans="1:5">
      <c r="A35" s="67"/>
      <c r="B35" s="46"/>
      <c r="C35" s="58"/>
      <c r="D35" s="68"/>
      <c r="E35" s="69"/>
    </row>
    <row r="36" ht="15" spans="1:5">
      <c r="A36" s="52" t="s">
        <v>568</v>
      </c>
      <c r="B36" s="52"/>
      <c r="C36" s="62" t="s">
        <v>241</v>
      </c>
      <c r="D36" s="63">
        <f>SUM(D37:D39)</f>
        <v>40</v>
      </c>
      <c r="E36" s="54"/>
    </row>
    <row r="37" ht="15.75" customHeight="1" spans="1:5">
      <c r="A37" s="46"/>
      <c r="B37" s="46">
        <v>23</v>
      </c>
      <c r="C37" s="58" t="s">
        <v>569</v>
      </c>
      <c r="D37" s="56">
        <v>25</v>
      </c>
      <c r="E37" s="49"/>
    </row>
    <row r="38" ht="15.75" customHeight="1" spans="1:5">
      <c r="A38" s="46"/>
      <c r="B38" s="46">
        <v>24</v>
      </c>
      <c r="C38" s="58" t="s">
        <v>570</v>
      </c>
      <c r="D38" s="56">
        <v>15</v>
      </c>
      <c r="E38" s="49"/>
    </row>
    <row r="39" ht="15" spans="1:5">
      <c r="A39" s="46"/>
      <c r="B39" s="46"/>
      <c r="C39" s="61"/>
      <c r="D39" s="56"/>
      <c r="E39" s="49"/>
    </row>
    <row r="40" ht="15" spans="1:5">
      <c r="A40" s="52" t="s">
        <v>571</v>
      </c>
      <c r="B40" s="52"/>
      <c r="C40" s="62" t="s">
        <v>241</v>
      </c>
      <c r="D40" s="63">
        <f>SUM(D41:D45)</f>
        <v>1560</v>
      </c>
      <c r="E40" s="54"/>
    </row>
    <row r="41" ht="15" spans="1:5">
      <c r="A41" s="46"/>
      <c r="B41" s="46">
        <v>25</v>
      </c>
      <c r="C41" s="58" t="s">
        <v>572</v>
      </c>
      <c r="D41" s="56">
        <v>200</v>
      </c>
      <c r="E41" s="70"/>
    </row>
    <row r="42" ht="15" spans="1:5">
      <c r="A42" s="46"/>
      <c r="B42" s="46">
        <v>26</v>
      </c>
      <c r="C42" s="58" t="s">
        <v>573</v>
      </c>
      <c r="D42" s="56">
        <v>380</v>
      </c>
      <c r="E42" s="70"/>
    </row>
    <row r="43" ht="15" spans="1:5">
      <c r="A43" s="46"/>
      <c r="B43" s="46">
        <v>27</v>
      </c>
      <c r="C43" s="58" t="s">
        <v>574</v>
      </c>
      <c r="D43" s="56">
        <v>380</v>
      </c>
      <c r="E43" s="70"/>
    </row>
    <row r="44" ht="15" spans="1:5">
      <c r="A44" s="46"/>
      <c r="B44" s="46">
        <v>28</v>
      </c>
      <c r="C44" s="58" t="s">
        <v>575</v>
      </c>
      <c r="D44" s="56">
        <v>300</v>
      </c>
      <c r="E44" s="70"/>
    </row>
    <row r="45" ht="15" spans="1:5">
      <c r="A45" s="46"/>
      <c r="B45" s="46">
        <v>29</v>
      </c>
      <c r="C45" s="58" t="s">
        <v>567</v>
      </c>
      <c r="D45" s="56">
        <v>300</v>
      </c>
      <c r="E45" s="58" t="s">
        <v>576</v>
      </c>
    </row>
    <row r="46" ht="15" spans="1:5">
      <c r="A46" s="46"/>
      <c r="B46" s="46"/>
      <c r="C46" s="61"/>
      <c r="D46" s="56"/>
      <c r="E46" s="49"/>
    </row>
    <row r="47" ht="15" spans="1:5">
      <c r="A47" s="52" t="s">
        <v>577</v>
      </c>
      <c r="B47" s="52"/>
      <c r="C47" s="62" t="s">
        <v>578</v>
      </c>
      <c r="D47" s="63">
        <f>D48</f>
        <v>81.6</v>
      </c>
      <c r="E47" s="54"/>
    </row>
    <row r="48" ht="15" spans="1:5">
      <c r="A48" s="52" t="s">
        <v>579</v>
      </c>
      <c r="B48" s="52"/>
      <c r="C48" s="62" t="s">
        <v>241</v>
      </c>
      <c r="D48" s="63">
        <f>D49+D50+D51</f>
        <v>81.6</v>
      </c>
      <c r="E48" s="54"/>
    </row>
    <row r="49" ht="15" spans="1:5">
      <c r="A49" s="46"/>
      <c r="B49" s="46">
        <v>30</v>
      </c>
      <c r="C49" s="58" t="s">
        <v>580</v>
      </c>
      <c r="D49" s="56">
        <v>50</v>
      </c>
      <c r="E49" s="70"/>
    </row>
    <row r="50" ht="15" spans="1:5">
      <c r="A50" s="46"/>
      <c r="B50" s="46">
        <v>31</v>
      </c>
      <c r="C50" s="58" t="s">
        <v>552</v>
      </c>
      <c r="D50" s="56">
        <v>21.6</v>
      </c>
      <c r="E50" s="70"/>
    </row>
    <row r="51" ht="15" spans="1:5">
      <c r="A51" s="46"/>
      <c r="B51" s="46">
        <v>32</v>
      </c>
      <c r="C51" s="58" t="s">
        <v>556</v>
      </c>
      <c r="D51" s="56">
        <v>10</v>
      </c>
      <c r="E51" s="49"/>
    </row>
    <row r="52" ht="15" spans="1:5">
      <c r="A52" s="46"/>
      <c r="B52" s="46"/>
      <c r="C52" s="61"/>
      <c r="D52" s="56"/>
      <c r="E52" s="49"/>
    </row>
  </sheetData>
  <mergeCells count="6">
    <mergeCell ref="A4:A5"/>
    <mergeCell ref="B4:B5"/>
    <mergeCell ref="C4:C5"/>
    <mergeCell ref="D4:D5"/>
    <mergeCell ref="E4:E5"/>
    <mergeCell ref="A1:E2"/>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topLeftCell="A23" workbookViewId="0">
      <selection activeCell="B4" sqref="B4"/>
    </sheetView>
  </sheetViews>
  <sheetFormatPr defaultColWidth="7.725" defaultRowHeight="13.5" outlineLevelCol="2"/>
  <cols>
    <col min="1" max="1" width="62" customWidth="1"/>
    <col min="2" max="2" width="23.6333333333333" customWidth="1"/>
  </cols>
  <sheetData>
    <row r="1" ht="35" customHeight="1" spans="1:3">
      <c r="A1" s="19" t="s">
        <v>581</v>
      </c>
      <c r="B1" s="20"/>
      <c r="C1" s="21"/>
    </row>
    <row r="2" ht="21" customHeight="1" spans="1:3">
      <c r="A2" s="22"/>
      <c r="B2" s="23" t="s">
        <v>98</v>
      </c>
    </row>
    <row r="3" ht="33.4" customHeight="1" spans="1:3">
      <c r="A3" s="24" t="s">
        <v>582</v>
      </c>
      <c r="B3" s="25" t="s">
        <v>583</v>
      </c>
    </row>
    <row r="4" ht="21.5" customHeight="1" spans="1:3">
      <c r="A4" s="26" t="s">
        <v>584</v>
      </c>
      <c r="B4" s="34" t="s">
        <v>585</v>
      </c>
    </row>
    <row r="5" ht="21.5" customHeight="1" spans="1:3">
      <c r="A5" s="31" t="s">
        <v>586</v>
      </c>
      <c r="B5" s="34" t="s">
        <v>144</v>
      </c>
    </row>
    <row r="6" ht="21.5" customHeight="1" spans="1:3">
      <c r="A6" s="31" t="s">
        <v>587</v>
      </c>
      <c r="B6" s="34" t="s">
        <v>144</v>
      </c>
    </row>
    <row r="7" ht="21.5" customHeight="1" spans="1:3">
      <c r="A7" s="31" t="s">
        <v>588</v>
      </c>
      <c r="B7" s="34" t="s">
        <v>144</v>
      </c>
    </row>
    <row r="8" ht="21.5" customHeight="1" spans="1:3">
      <c r="A8" s="31" t="s">
        <v>589</v>
      </c>
      <c r="B8" s="34" t="s">
        <v>144</v>
      </c>
    </row>
    <row r="9" ht="21.5" customHeight="1" spans="1:3">
      <c r="A9" s="31" t="s">
        <v>590</v>
      </c>
      <c r="B9" s="34" t="s">
        <v>144</v>
      </c>
    </row>
    <row r="10" ht="21.5" customHeight="1" spans="1:3">
      <c r="A10" s="31" t="s">
        <v>591</v>
      </c>
      <c r="B10" s="34" t="s">
        <v>144</v>
      </c>
    </row>
    <row r="11" ht="21.5" customHeight="1" spans="1:3">
      <c r="A11" s="31" t="s">
        <v>592</v>
      </c>
      <c r="B11" s="34" t="s">
        <v>144</v>
      </c>
    </row>
    <row r="12" ht="21.5" customHeight="1" spans="1:3">
      <c r="A12" s="31" t="s">
        <v>593</v>
      </c>
      <c r="B12" s="34" t="s">
        <v>144</v>
      </c>
    </row>
    <row r="13" ht="21.5" customHeight="1" spans="1:3">
      <c r="A13" s="31" t="s">
        <v>594</v>
      </c>
      <c r="B13" s="34" t="s">
        <v>144</v>
      </c>
    </row>
    <row r="14" ht="21.5" customHeight="1" spans="1:3">
      <c r="A14" s="31" t="s">
        <v>595</v>
      </c>
      <c r="B14" s="34" t="s">
        <v>144</v>
      </c>
    </row>
    <row r="15" ht="21.5" customHeight="1" spans="1:3">
      <c r="A15" s="31" t="s">
        <v>596</v>
      </c>
      <c r="B15" s="34" t="s">
        <v>144</v>
      </c>
    </row>
    <row r="16" ht="21.5" customHeight="1" spans="1:3">
      <c r="A16" s="31" t="s">
        <v>597</v>
      </c>
      <c r="B16" s="34" t="s">
        <v>144</v>
      </c>
    </row>
    <row r="17" ht="21.5" customHeight="1" spans="1:2">
      <c r="A17" s="31" t="s">
        <v>598</v>
      </c>
      <c r="B17" s="34" t="s">
        <v>144</v>
      </c>
    </row>
    <row r="18" ht="21.5" customHeight="1" spans="1:2">
      <c r="A18" s="31" t="s">
        <v>599</v>
      </c>
      <c r="B18" s="34" t="s">
        <v>144</v>
      </c>
    </row>
    <row r="19" ht="21.5" customHeight="1" spans="1:2">
      <c r="A19" s="26" t="s">
        <v>600</v>
      </c>
      <c r="B19" s="34" t="s">
        <v>144</v>
      </c>
    </row>
    <row r="20" ht="21.5" customHeight="1" spans="1:2">
      <c r="A20" s="31" t="s">
        <v>601</v>
      </c>
      <c r="B20" s="34" t="s">
        <v>144</v>
      </c>
    </row>
    <row r="21" ht="21.5" customHeight="1" spans="1:2">
      <c r="A21" s="31" t="s">
        <v>602</v>
      </c>
      <c r="B21" s="34" t="s">
        <v>144</v>
      </c>
    </row>
    <row r="22" ht="21.5" customHeight="1" spans="1:2">
      <c r="A22" s="31" t="s">
        <v>603</v>
      </c>
      <c r="B22" s="34" t="s">
        <v>144</v>
      </c>
    </row>
    <row r="23" ht="21.5" customHeight="1" spans="1:2">
      <c r="A23" s="31" t="s">
        <v>604</v>
      </c>
      <c r="B23" s="34" t="s">
        <v>144</v>
      </c>
    </row>
    <row r="24" ht="21.5" customHeight="1" spans="1:2">
      <c r="A24" s="26" t="s">
        <v>605</v>
      </c>
      <c r="B24" s="34" t="s">
        <v>144</v>
      </c>
    </row>
    <row r="25" ht="21.5" customHeight="1" spans="1:2">
      <c r="A25" s="31" t="s">
        <v>606</v>
      </c>
      <c r="B25" s="34" t="s">
        <v>144</v>
      </c>
    </row>
    <row r="26" ht="21.5" customHeight="1" spans="1:2">
      <c r="A26" s="31" t="s">
        <v>607</v>
      </c>
      <c r="B26" s="34" t="s">
        <v>144</v>
      </c>
    </row>
    <row r="27" ht="21.5" customHeight="1" spans="1:2">
      <c r="A27" s="31" t="s">
        <v>608</v>
      </c>
      <c r="B27" s="34" t="s">
        <v>144</v>
      </c>
    </row>
    <row r="28" ht="21.5" customHeight="1" spans="1:2">
      <c r="A28" s="31" t="s">
        <v>609</v>
      </c>
      <c r="B28" s="34" t="s">
        <v>144</v>
      </c>
    </row>
    <row r="29" ht="21.5" customHeight="1" spans="1:2">
      <c r="A29" s="26" t="s">
        <v>610</v>
      </c>
      <c r="B29" s="34" t="s">
        <v>144</v>
      </c>
    </row>
    <row r="30" ht="21.5" customHeight="1" spans="1:2">
      <c r="A30" s="28" t="s">
        <v>611</v>
      </c>
      <c r="B30" s="34" t="s">
        <v>144</v>
      </c>
    </row>
    <row r="31" ht="21.5" customHeight="1" spans="1:2">
      <c r="A31" s="26" t="s">
        <v>612</v>
      </c>
      <c r="B31" s="34" t="s">
        <v>144</v>
      </c>
    </row>
    <row r="32" ht="21.5" customHeight="1" spans="1:2">
      <c r="A32" s="28" t="s">
        <v>613</v>
      </c>
      <c r="B32" s="34" t="s">
        <v>144</v>
      </c>
    </row>
    <row r="33" ht="21.5" customHeight="1" spans="1:2">
      <c r="A33" s="26" t="s">
        <v>614</v>
      </c>
      <c r="B33" s="34" t="s">
        <v>144</v>
      </c>
    </row>
    <row r="34" ht="21.5" customHeight="1" spans="1:2">
      <c r="A34" s="35" t="s">
        <v>615</v>
      </c>
      <c r="B34" s="34" t="s">
        <v>144</v>
      </c>
    </row>
    <row r="35" ht="21.5" customHeight="1" spans="1:2">
      <c r="A35" s="36" t="s">
        <v>616</v>
      </c>
      <c r="B35" s="34" t="s">
        <v>144</v>
      </c>
    </row>
    <row r="36" ht="21.5" customHeight="1" spans="1:2">
      <c r="A36" s="36" t="s">
        <v>617</v>
      </c>
      <c r="B36" s="34" t="s">
        <v>144</v>
      </c>
    </row>
    <row r="37" ht="21.5" customHeight="1" spans="1:2">
      <c r="A37" s="36" t="s">
        <v>618</v>
      </c>
      <c r="B37" s="34" t="s">
        <v>144</v>
      </c>
    </row>
    <row r="38" ht="21.5" customHeight="1" spans="1:2">
      <c r="A38" s="35" t="s">
        <v>619</v>
      </c>
      <c r="B38" s="34" t="s">
        <v>144</v>
      </c>
    </row>
  </sheetData>
  <mergeCells count="1">
    <mergeCell ref="A1:B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34"/>
  <sheetViews>
    <sheetView topLeftCell="A6" workbookViewId="0">
      <selection activeCell="B4" sqref="B4"/>
    </sheetView>
  </sheetViews>
  <sheetFormatPr defaultColWidth="7.725" defaultRowHeight="13.5"/>
  <cols>
    <col min="1" max="1" width="62.6333333333333" customWidth="1"/>
    <col min="2" max="2" width="21.0916666666667" customWidth="1"/>
  </cols>
  <sheetData>
    <row r="1" ht="30" customHeight="1" spans="1:234">
      <c r="A1" s="19" t="s">
        <v>620</v>
      </c>
      <c r="B1" s="20"/>
      <c r="C1" s="21"/>
    </row>
    <row r="2" ht="21" customHeight="1" spans="1:234">
      <c r="A2" s="22"/>
      <c r="B2" s="23" t="s">
        <v>98</v>
      </c>
    </row>
    <row r="3" ht="40" customHeight="1" spans="1:234">
      <c r="A3" s="24" t="s">
        <v>582</v>
      </c>
      <c r="B3" s="25" t="s">
        <v>583</v>
      </c>
    </row>
    <row r="4" ht="18" customHeight="1" spans="1:234">
      <c r="A4" s="26" t="s">
        <v>621</v>
      </c>
      <c r="B4" s="27" t="s">
        <v>585</v>
      </c>
    </row>
    <row r="5" ht="18" customHeight="1" spans="1:234">
      <c r="A5" s="28" t="s">
        <v>622</v>
      </c>
      <c r="B5" s="27" t="s">
        <v>144</v>
      </c>
    </row>
    <row r="6" ht="18" customHeight="1" spans="1:234">
      <c r="A6" s="28" t="s">
        <v>623</v>
      </c>
      <c r="B6" s="27" t="s">
        <v>144</v>
      </c>
    </row>
    <row r="7" ht="18" customHeight="1" spans="1:234">
      <c r="A7" s="26" t="s">
        <v>624</v>
      </c>
      <c r="B7" s="27" t="s">
        <v>144</v>
      </c>
    </row>
    <row r="8" ht="18" customHeight="1" spans="1:234">
      <c r="A8" s="28" t="s">
        <v>625</v>
      </c>
      <c r="B8" s="27" t="s">
        <v>144</v>
      </c>
    </row>
    <row r="9" ht="18" customHeight="1" spans="1:234">
      <c r="A9" s="28" t="s">
        <v>626</v>
      </c>
      <c r="B9" s="27" t="s">
        <v>144</v>
      </c>
    </row>
    <row r="10" ht="18" customHeight="1" spans="1:234">
      <c r="A10" s="28" t="s">
        <v>627</v>
      </c>
      <c r="B10" s="27" t="s">
        <v>144</v>
      </c>
    </row>
    <row r="11" ht="18" customHeight="1" spans="1:234">
      <c r="A11" s="28" t="s">
        <v>628</v>
      </c>
      <c r="B11" s="27" t="s">
        <v>144</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row>
    <row r="12" ht="18" customHeight="1" spans="1:234">
      <c r="A12" s="28" t="s">
        <v>629</v>
      </c>
      <c r="B12" s="27" t="s">
        <v>144</v>
      </c>
    </row>
    <row r="13" ht="18" customHeight="1" spans="1:234">
      <c r="A13" s="28" t="s">
        <v>630</v>
      </c>
      <c r="B13" s="27" t="s">
        <v>144</v>
      </c>
    </row>
    <row r="14" ht="18" customHeight="1" spans="1:234">
      <c r="A14" s="28" t="s">
        <v>631</v>
      </c>
      <c r="B14" s="27" t="s">
        <v>144</v>
      </c>
    </row>
    <row r="15" ht="18" customHeight="1" spans="1:234">
      <c r="A15" s="28" t="s">
        <v>632</v>
      </c>
      <c r="B15" s="27" t="s">
        <v>144</v>
      </c>
    </row>
    <row r="16" ht="18" customHeight="1" spans="1:234">
      <c r="A16" s="28" t="s">
        <v>633</v>
      </c>
      <c r="B16" s="27" t="s">
        <v>144</v>
      </c>
    </row>
    <row r="17" ht="18" customHeight="1" spans="1:2">
      <c r="A17" s="30" t="s">
        <v>634</v>
      </c>
      <c r="B17" s="27" t="s">
        <v>144</v>
      </c>
    </row>
    <row r="18" ht="18" customHeight="1" spans="1:2">
      <c r="A18" s="31" t="s">
        <v>635</v>
      </c>
      <c r="B18" s="27" t="s">
        <v>144</v>
      </c>
    </row>
    <row r="19" ht="18" customHeight="1" spans="1:2">
      <c r="A19" s="31" t="s">
        <v>636</v>
      </c>
      <c r="B19" s="27" t="s">
        <v>144</v>
      </c>
    </row>
    <row r="20" ht="18" customHeight="1" spans="1:2">
      <c r="A20" s="31" t="s">
        <v>637</v>
      </c>
      <c r="B20" s="27" t="s">
        <v>144</v>
      </c>
    </row>
    <row r="21" ht="18" customHeight="1" spans="1:2">
      <c r="A21" s="31" t="s">
        <v>638</v>
      </c>
      <c r="B21" s="27" t="s">
        <v>144</v>
      </c>
    </row>
    <row r="22" ht="18" customHeight="1" spans="1:2">
      <c r="A22" s="31" t="s">
        <v>639</v>
      </c>
      <c r="B22" s="27" t="s">
        <v>144</v>
      </c>
    </row>
    <row r="23" ht="18" customHeight="1" spans="1:2">
      <c r="A23" s="30" t="s">
        <v>640</v>
      </c>
      <c r="B23" s="27" t="s">
        <v>144</v>
      </c>
    </row>
    <row r="24" ht="18" customHeight="1" spans="1:2">
      <c r="A24" s="31" t="s">
        <v>641</v>
      </c>
      <c r="B24" s="27" t="s">
        <v>144</v>
      </c>
    </row>
    <row r="25" ht="18" customHeight="1" spans="1:2">
      <c r="A25" s="30" t="s">
        <v>642</v>
      </c>
      <c r="B25" s="27" t="s">
        <v>144</v>
      </c>
    </row>
    <row r="26" ht="18" customHeight="1" spans="1:2">
      <c r="A26" s="31" t="s">
        <v>643</v>
      </c>
      <c r="B26" s="27" t="s">
        <v>144</v>
      </c>
    </row>
    <row r="27" ht="18" customHeight="1" spans="1:2">
      <c r="A27" s="30" t="s">
        <v>644</v>
      </c>
      <c r="B27" s="27" t="s">
        <v>144</v>
      </c>
    </row>
    <row r="28" ht="18" customHeight="1" spans="1:2">
      <c r="A28" s="31" t="s">
        <v>645</v>
      </c>
      <c r="B28" s="27" t="s">
        <v>144</v>
      </c>
    </row>
    <row r="29" ht="18" customHeight="1" spans="1:2">
      <c r="A29" s="32" t="s">
        <v>646</v>
      </c>
      <c r="B29" s="27" t="s">
        <v>144</v>
      </c>
    </row>
    <row r="30" spans="1:2">
      <c r="A30" s="33" t="s">
        <v>647</v>
      </c>
      <c r="B30" s="27" t="s">
        <v>144</v>
      </c>
    </row>
    <row r="31" spans="1:2">
      <c r="A31" s="33" t="s">
        <v>648</v>
      </c>
      <c r="B31" s="27" t="s">
        <v>144</v>
      </c>
    </row>
    <row r="32" spans="1:2">
      <c r="A32" s="33" t="s">
        <v>649</v>
      </c>
      <c r="B32" s="27" t="s">
        <v>144</v>
      </c>
    </row>
    <row r="33" spans="1:2">
      <c r="A33" s="33" t="s">
        <v>650</v>
      </c>
      <c r="B33" s="27" t="s">
        <v>144</v>
      </c>
    </row>
    <row r="34" spans="1:2">
      <c r="A34" s="32" t="s">
        <v>651</v>
      </c>
      <c r="B34" s="27" t="s">
        <v>144</v>
      </c>
    </row>
  </sheetData>
  <mergeCells count="1">
    <mergeCell ref="A1:B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B4" sqref="B4"/>
    </sheetView>
  </sheetViews>
  <sheetFormatPr defaultColWidth="8" defaultRowHeight="13.5" outlineLevelCol="7"/>
  <cols>
    <col min="1" max="1" width="31.725" customWidth="1"/>
    <col min="2" max="2" width="16.3666666666667" customWidth="1"/>
    <col min="3" max="3" width="16.5416666666667" customWidth="1"/>
    <col min="4" max="4" width="18.0916666666667" customWidth="1"/>
    <col min="5" max="5" width="19.8166666666667" customWidth="1"/>
    <col min="6" max="8" width="16.5416666666667" customWidth="1"/>
  </cols>
  <sheetData>
    <row r="1" ht="57" customHeight="1" spans="1:8">
      <c r="A1" s="1" t="s">
        <v>652</v>
      </c>
      <c r="B1" s="2"/>
      <c r="C1" s="3"/>
      <c r="D1" s="2"/>
      <c r="E1" s="2"/>
      <c r="F1" s="2"/>
      <c r="G1" s="2"/>
      <c r="H1" s="2"/>
    </row>
    <row r="2" ht="19.5" customHeight="1" spans="1:8">
      <c r="A2" s="4"/>
      <c r="B2" s="4"/>
      <c r="C2" s="5"/>
      <c r="D2" s="4"/>
      <c r="E2" s="4"/>
      <c r="F2" s="4"/>
      <c r="G2" s="4"/>
      <c r="H2" s="6" t="s">
        <v>98</v>
      </c>
    </row>
    <row r="3" ht="39.75" customHeight="1" spans="1:8">
      <c r="A3" s="7" t="s">
        <v>653</v>
      </c>
      <c r="B3" s="8" t="s">
        <v>654</v>
      </c>
      <c r="C3" s="9" t="s">
        <v>655</v>
      </c>
      <c r="D3" s="10" t="s">
        <v>656</v>
      </c>
      <c r="E3" s="11" t="s">
        <v>657</v>
      </c>
      <c r="F3" s="11" t="s">
        <v>658</v>
      </c>
      <c r="G3" s="11" t="s">
        <v>659</v>
      </c>
      <c r="H3" s="11" t="s">
        <v>660</v>
      </c>
    </row>
    <row r="4" ht="27" customHeight="1" spans="1:8">
      <c r="A4" s="18" t="s">
        <v>661</v>
      </c>
      <c r="B4" s="13" t="s">
        <v>585</v>
      </c>
      <c r="C4" s="13" t="s">
        <v>144</v>
      </c>
      <c r="D4" s="13" t="s">
        <v>144</v>
      </c>
      <c r="E4" s="13" t="s">
        <v>144</v>
      </c>
      <c r="F4" s="13" t="s">
        <v>144</v>
      </c>
      <c r="G4" s="13" t="s">
        <v>144</v>
      </c>
      <c r="H4" s="13" t="s">
        <v>144</v>
      </c>
    </row>
    <row r="5" ht="27" customHeight="1" spans="1:8">
      <c r="A5" s="12" t="s">
        <v>662</v>
      </c>
      <c r="B5" s="13" t="s">
        <v>144</v>
      </c>
      <c r="C5" s="13" t="s">
        <v>144</v>
      </c>
      <c r="D5" s="13" t="s">
        <v>144</v>
      </c>
      <c r="E5" s="13" t="s">
        <v>144</v>
      </c>
      <c r="F5" s="13" t="s">
        <v>144</v>
      </c>
      <c r="G5" s="13" t="s">
        <v>144</v>
      </c>
      <c r="H5" s="13" t="s">
        <v>144</v>
      </c>
    </row>
    <row r="6" ht="27" customHeight="1" spans="1:8">
      <c r="A6" s="12" t="s">
        <v>663</v>
      </c>
      <c r="B6" s="13" t="s">
        <v>144</v>
      </c>
      <c r="C6" s="13" t="s">
        <v>144</v>
      </c>
      <c r="D6" s="13" t="s">
        <v>144</v>
      </c>
      <c r="E6" s="13" t="s">
        <v>144</v>
      </c>
      <c r="F6" s="13" t="s">
        <v>144</v>
      </c>
      <c r="G6" s="13" t="s">
        <v>144</v>
      </c>
      <c r="H6" s="13" t="s">
        <v>144</v>
      </c>
    </row>
    <row r="7" ht="27" customHeight="1" spans="1:8">
      <c r="A7" s="14" t="s">
        <v>664</v>
      </c>
      <c r="B7" s="13" t="s">
        <v>144</v>
      </c>
      <c r="C7" s="13" t="s">
        <v>144</v>
      </c>
      <c r="D7" s="13" t="s">
        <v>144</v>
      </c>
      <c r="E7" s="13" t="s">
        <v>144</v>
      </c>
      <c r="F7" s="13" t="s">
        <v>144</v>
      </c>
      <c r="G7" s="13" t="s">
        <v>144</v>
      </c>
      <c r="H7" s="13" t="s">
        <v>144</v>
      </c>
    </row>
    <row r="8" ht="27" customHeight="1" spans="1:8">
      <c r="A8" s="14" t="s">
        <v>665</v>
      </c>
      <c r="B8" s="13" t="s">
        <v>144</v>
      </c>
      <c r="C8" s="13" t="s">
        <v>144</v>
      </c>
      <c r="D8" s="13" t="s">
        <v>144</v>
      </c>
      <c r="E8" s="13" t="s">
        <v>144</v>
      </c>
      <c r="F8" s="13" t="s">
        <v>144</v>
      </c>
      <c r="G8" s="13" t="s">
        <v>144</v>
      </c>
      <c r="H8" s="13" t="s">
        <v>144</v>
      </c>
    </row>
    <row r="9" ht="27" customHeight="1" spans="1:8">
      <c r="A9" s="14" t="s">
        <v>666</v>
      </c>
      <c r="B9" s="13" t="s">
        <v>144</v>
      </c>
      <c r="C9" s="13" t="s">
        <v>144</v>
      </c>
      <c r="D9" s="13" t="s">
        <v>144</v>
      </c>
      <c r="E9" s="13" t="s">
        <v>144</v>
      </c>
      <c r="F9" s="13" t="s">
        <v>144</v>
      </c>
      <c r="G9" s="13" t="s">
        <v>144</v>
      </c>
      <c r="H9" s="13" t="s">
        <v>144</v>
      </c>
    </row>
    <row r="10" ht="27" customHeight="1" spans="1:8">
      <c r="A10" s="14" t="s">
        <v>667</v>
      </c>
      <c r="B10" s="13" t="s">
        <v>144</v>
      </c>
      <c r="C10" s="13" t="s">
        <v>144</v>
      </c>
      <c r="D10" s="13" t="s">
        <v>144</v>
      </c>
      <c r="E10" s="13" t="s">
        <v>144</v>
      </c>
      <c r="F10" s="13" t="s">
        <v>144</v>
      </c>
      <c r="G10" s="13" t="s">
        <v>144</v>
      </c>
      <c r="H10" s="13" t="s">
        <v>144</v>
      </c>
    </row>
    <row r="11" ht="27" customHeight="1" spans="1:8">
      <c r="A11" s="15"/>
      <c r="B11" s="16"/>
      <c r="C11" s="17"/>
      <c r="D11" s="16"/>
      <c r="E11" s="16"/>
      <c r="F11" s="16"/>
      <c r="G11" s="16"/>
      <c r="H11" s="16"/>
    </row>
  </sheetData>
  <mergeCells count="1">
    <mergeCell ref="A1:H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17" sqref="E17"/>
    </sheetView>
  </sheetViews>
  <sheetFormatPr defaultColWidth="8" defaultRowHeight="13.5" outlineLevelRow="7" outlineLevelCol="7"/>
  <cols>
    <col min="1" max="1" width="31.725" customWidth="1"/>
    <col min="2" max="2" width="16.3666666666667" customWidth="1"/>
    <col min="3" max="3" width="16.5416666666667" customWidth="1"/>
    <col min="4" max="4" width="18.0916666666667" customWidth="1"/>
    <col min="5" max="5" width="19.8166666666667" customWidth="1"/>
    <col min="6" max="8" width="16.5416666666667" customWidth="1"/>
  </cols>
  <sheetData>
    <row r="1" ht="57" customHeight="1" spans="1:8">
      <c r="A1" s="1" t="s">
        <v>668</v>
      </c>
      <c r="B1" s="2"/>
      <c r="C1" s="3"/>
      <c r="D1" s="2"/>
      <c r="E1" s="2"/>
      <c r="F1" s="2"/>
      <c r="G1" s="2"/>
      <c r="H1" s="2"/>
    </row>
    <row r="2" ht="19.5" customHeight="1" spans="1:8">
      <c r="A2" s="4"/>
      <c r="B2" s="4"/>
      <c r="C2" s="5"/>
      <c r="D2" s="4"/>
      <c r="E2" s="4"/>
      <c r="F2" s="4"/>
      <c r="G2" s="4"/>
      <c r="H2" s="6" t="s">
        <v>98</v>
      </c>
    </row>
    <row r="3" ht="39.75" customHeight="1" spans="1:8">
      <c r="A3" s="7" t="s">
        <v>653</v>
      </c>
      <c r="B3" s="8" t="s">
        <v>654</v>
      </c>
      <c r="C3" s="9" t="s">
        <v>655</v>
      </c>
      <c r="D3" s="10" t="s">
        <v>656</v>
      </c>
      <c r="E3" s="11" t="s">
        <v>657</v>
      </c>
      <c r="F3" s="11" t="s">
        <v>658</v>
      </c>
      <c r="G3" s="11" t="s">
        <v>659</v>
      </c>
      <c r="H3" s="11" t="s">
        <v>660</v>
      </c>
    </row>
    <row r="4" ht="27" customHeight="1" spans="1:8">
      <c r="A4" s="12" t="s">
        <v>669</v>
      </c>
      <c r="B4" s="13" t="s">
        <v>585</v>
      </c>
      <c r="C4" s="13" t="s">
        <v>144</v>
      </c>
      <c r="D4" s="13" t="s">
        <v>144</v>
      </c>
      <c r="E4" s="13" t="s">
        <v>144</v>
      </c>
      <c r="F4" s="13" t="s">
        <v>144</v>
      </c>
      <c r="G4" s="13" t="s">
        <v>144</v>
      </c>
      <c r="H4" s="13" t="s">
        <v>144</v>
      </c>
    </row>
    <row r="5" ht="27" customHeight="1" spans="1:8">
      <c r="A5" s="12" t="s">
        <v>670</v>
      </c>
      <c r="B5" s="13" t="s">
        <v>144</v>
      </c>
      <c r="C5" s="13" t="s">
        <v>144</v>
      </c>
      <c r="D5" s="13" t="s">
        <v>144</v>
      </c>
      <c r="E5" s="13" t="s">
        <v>144</v>
      </c>
      <c r="F5" s="13" t="s">
        <v>144</v>
      </c>
      <c r="G5" s="13" t="s">
        <v>144</v>
      </c>
      <c r="H5" s="13" t="s">
        <v>144</v>
      </c>
    </row>
    <row r="6" ht="27" customHeight="1" spans="1:8">
      <c r="A6" s="12" t="s">
        <v>671</v>
      </c>
      <c r="B6" s="13" t="s">
        <v>144</v>
      </c>
      <c r="C6" s="13" t="s">
        <v>144</v>
      </c>
      <c r="D6" s="13" t="s">
        <v>144</v>
      </c>
      <c r="E6" s="13" t="s">
        <v>144</v>
      </c>
      <c r="F6" s="13" t="s">
        <v>144</v>
      </c>
      <c r="G6" s="13" t="s">
        <v>144</v>
      </c>
      <c r="H6" s="13" t="s">
        <v>144</v>
      </c>
    </row>
    <row r="7" ht="27" customHeight="1" spans="1:8">
      <c r="A7" s="14" t="s">
        <v>672</v>
      </c>
      <c r="B7" s="13" t="s">
        <v>144</v>
      </c>
      <c r="C7" s="13" t="s">
        <v>144</v>
      </c>
      <c r="D7" s="13" t="s">
        <v>144</v>
      </c>
      <c r="E7" s="13" t="s">
        <v>144</v>
      </c>
      <c r="F7" s="13" t="s">
        <v>144</v>
      </c>
      <c r="G7" s="13" t="s">
        <v>144</v>
      </c>
      <c r="H7" s="13" t="s">
        <v>144</v>
      </c>
    </row>
    <row r="8" ht="27" customHeight="1" spans="1:8">
      <c r="A8" s="15"/>
      <c r="B8" s="16"/>
      <c r="C8" s="17"/>
      <c r="D8" s="16"/>
      <c r="E8" s="16"/>
      <c r="F8" s="16"/>
      <c r="G8" s="16"/>
      <c r="H8" s="16"/>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R24" sqref="R24"/>
    </sheetView>
  </sheetViews>
  <sheetFormatPr defaultColWidth="9" defaultRowHeight="13.5"/>
  <sheetData>
    <row r="1" spans="1:14">
      <c r="A1" s="71" t="s">
        <v>1</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707638888888889" right="0.707638888888889" top="0.747916666666667" bottom="0.747916666666667" header="0.313888888888889" footer="0.313888888888889"/>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workbookViewId="0">
      <selection activeCell="A3" sqref="$A1:$XFD1048576"/>
    </sheetView>
  </sheetViews>
  <sheetFormatPr defaultColWidth="9" defaultRowHeight="13.5" outlineLevelCol="4"/>
  <cols>
    <col min="1" max="1" width="34.375" customWidth="1"/>
    <col min="2" max="2" width="16.75" customWidth="1"/>
    <col min="3" max="3" width="17.625" customWidth="1"/>
    <col min="4" max="4" width="18.375" customWidth="1"/>
    <col min="5" max="5" width="22.75" customWidth="1"/>
  </cols>
  <sheetData>
    <row r="1" ht="27" spans="1:5">
      <c r="A1" s="236" t="s">
        <v>2</v>
      </c>
      <c r="B1" s="236"/>
      <c r="C1" s="236"/>
      <c r="D1" s="236"/>
      <c r="E1" s="236"/>
    </row>
    <row r="2" ht="15" spans="1:5">
      <c r="A2" s="237"/>
      <c r="B2" s="238"/>
      <c r="C2" s="238"/>
      <c r="D2" s="238"/>
      <c r="E2" s="238"/>
    </row>
    <row r="3" ht="29.25" spans="1:5">
      <c r="A3" s="239" t="s">
        <v>3</v>
      </c>
      <c r="B3" s="240" t="s">
        <v>4</v>
      </c>
      <c r="C3" s="240" t="s">
        <v>5</v>
      </c>
      <c r="D3" s="240" t="s">
        <v>6</v>
      </c>
      <c r="E3" s="241" t="s">
        <v>7</v>
      </c>
    </row>
    <row r="4" ht="27" customHeight="1" spans="1:5">
      <c r="A4" s="258" t="s">
        <v>8</v>
      </c>
      <c r="B4" s="244">
        <f>B5+B36</f>
        <v>321248</v>
      </c>
      <c r="C4" s="244">
        <f>C5+C36</f>
        <v>354023.5</v>
      </c>
      <c r="D4" s="244">
        <f t="shared" ref="D4:D30" si="0">C4-B4</f>
        <v>32775.5</v>
      </c>
      <c r="E4" s="259">
        <f>D4/B4</f>
        <v>0.102025537902181</v>
      </c>
    </row>
    <row r="5" ht="51" customHeight="1" spans="1:5">
      <c r="A5" s="260" t="s">
        <v>9</v>
      </c>
      <c r="B5" s="247">
        <f>B6+B7+B32+B35</f>
        <v>263753</v>
      </c>
      <c r="C5" s="247">
        <f>C6+C7+C32+C35</f>
        <v>265617.5</v>
      </c>
      <c r="D5" s="248">
        <f t="shared" si="0"/>
        <v>1864.5</v>
      </c>
      <c r="E5" s="249">
        <f t="shared" ref="E5:E18" si="1">D5/B5*100</f>
        <v>0.706911390581339</v>
      </c>
    </row>
    <row r="6" ht="18" customHeight="1" spans="1:5">
      <c r="A6" s="246" t="s">
        <v>10</v>
      </c>
      <c r="B6" s="248">
        <f>B9+B10/0.4*0.6+B11/0.4*0.6</f>
        <v>115444</v>
      </c>
      <c r="C6" s="248">
        <f>C9+C10/0.4*0.6+C11/0.4*0.6</f>
        <v>124618.5</v>
      </c>
      <c r="D6" s="248">
        <f t="shared" si="0"/>
        <v>9174.5</v>
      </c>
      <c r="E6" s="249">
        <f t="shared" si="1"/>
        <v>7.9471432036312</v>
      </c>
    </row>
    <row r="7" ht="18" customHeight="1" spans="1:5">
      <c r="A7" s="246" t="s">
        <v>11</v>
      </c>
      <c r="B7" s="247">
        <f>B8+B23</f>
        <v>140695</v>
      </c>
      <c r="C7" s="247">
        <f>C8+C23</f>
        <v>137126</v>
      </c>
      <c r="D7" s="248">
        <f t="shared" si="0"/>
        <v>-3569</v>
      </c>
      <c r="E7" s="249">
        <f t="shared" si="1"/>
        <v>-2.53669284622766</v>
      </c>
    </row>
    <row r="8" ht="24" customHeight="1" spans="1:5">
      <c r="A8" s="246" t="s">
        <v>12</v>
      </c>
      <c r="B8" s="247">
        <f>SUM(B9:B22)</f>
        <v>134759</v>
      </c>
      <c r="C8" s="247">
        <f>SUM(C9:C22)</f>
        <v>131425</v>
      </c>
      <c r="D8" s="248">
        <f t="shared" si="0"/>
        <v>-3334</v>
      </c>
      <c r="E8" s="249">
        <f t="shared" si="1"/>
        <v>-2.47404626036109</v>
      </c>
    </row>
    <row r="9" ht="18" customHeight="1" spans="1:5">
      <c r="A9" s="250" t="s">
        <v>13</v>
      </c>
      <c r="B9" s="252">
        <v>53497</v>
      </c>
      <c r="C9" s="252">
        <v>49839</v>
      </c>
      <c r="D9" s="248">
        <f t="shared" si="0"/>
        <v>-3658</v>
      </c>
      <c r="E9" s="249">
        <f t="shared" si="1"/>
        <v>-6.83776660373479</v>
      </c>
    </row>
    <row r="10" ht="18" customHeight="1" spans="1:5">
      <c r="A10" s="250" t="s">
        <v>14</v>
      </c>
      <c r="B10" s="252">
        <v>38676</v>
      </c>
      <c r="C10" s="252">
        <v>45220</v>
      </c>
      <c r="D10" s="248">
        <f t="shared" si="0"/>
        <v>6544</v>
      </c>
      <c r="E10" s="249">
        <f t="shared" si="1"/>
        <v>16.920053780122</v>
      </c>
    </row>
    <row r="11" ht="18" customHeight="1" spans="1:5">
      <c r="A11" s="250" t="s">
        <v>15</v>
      </c>
      <c r="B11" s="252">
        <v>2622</v>
      </c>
      <c r="C11" s="252">
        <v>4633</v>
      </c>
      <c r="D11" s="248">
        <f t="shared" si="0"/>
        <v>2011</v>
      </c>
      <c r="E11" s="249">
        <f t="shared" si="1"/>
        <v>76.697177726926</v>
      </c>
    </row>
    <row r="12" ht="18" customHeight="1" spans="1:5">
      <c r="A12" s="250" t="s">
        <v>16</v>
      </c>
      <c r="B12" s="252"/>
      <c r="C12" s="262"/>
      <c r="D12" s="248"/>
      <c r="E12" s="249"/>
    </row>
    <row r="13" ht="18" customHeight="1" spans="1:5">
      <c r="A13" s="250" t="s">
        <v>17</v>
      </c>
      <c r="B13" s="252">
        <v>8664</v>
      </c>
      <c r="C13" s="252">
        <v>7831</v>
      </c>
      <c r="D13" s="248">
        <f t="shared" si="0"/>
        <v>-833</v>
      </c>
      <c r="E13" s="249">
        <f t="shared" si="1"/>
        <v>-9.61449676823638</v>
      </c>
    </row>
    <row r="14" ht="18" customHeight="1" spans="1:5">
      <c r="A14" s="250" t="s">
        <v>18</v>
      </c>
      <c r="B14" s="252">
        <v>5244</v>
      </c>
      <c r="C14" s="252">
        <v>5259</v>
      </c>
      <c r="D14" s="248">
        <f t="shared" si="0"/>
        <v>15</v>
      </c>
      <c r="E14" s="249">
        <f t="shared" si="1"/>
        <v>0.28604118993135</v>
      </c>
    </row>
    <row r="15" ht="18" customHeight="1" spans="1:5">
      <c r="A15" s="250" t="s">
        <v>19</v>
      </c>
      <c r="B15" s="252">
        <v>1557</v>
      </c>
      <c r="C15" s="252">
        <v>1562</v>
      </c>
      <c r="D15" s="248">
        <f t="shared" si="0"/>
        <v>5</v>
      </c>
      <c r="E15" s="249">
        <f t="shared" si="1"/>
        <v>0.321130378933847</v>
      </c>
    </row>
    <row r="16" ht="18" customHeight="1" spans="1:5">
      <c r="A16" s="250" t="s">
        <v>20</v>
      </c>
      <c r="B16" s="252">
        <v>7976</v>
      </c>
      <c r="C16" s="252">
        <v>6526</v>
      </c>
      <c r="D16" s="248">
        <f t="shared" si="0"/>
        <v>-1450</v>
      </c>
      <c r="E16" s="249">
        <f t="shared" si="1"/>
        <v>-18.1795386158475</v>
      </c>
    </row>
    <row r="17" ht="18" customHeight="1" spans="1:5">
      <c r="A17" s="250" t="s">
        <v>21</v>
      </c>
      <c r="B17" s="252">
        <v>4769</v>
      </c>
      <c r="C17" s="252">
        <v>2717</v>
      </c>
      <c r="D17" s="248">
        <f t="shared" si="0"/>
        <v>-2052</v>
      </c>
      <c r="E17" s="249">
        <f t="shared" si="1"/>
        <v>-43.0278884462151</v>
      </c>
    </row>
    <row r="18" ht="18" customHeight="1" spans="1:5">
      <c r="A18" s="250" t="s">
        <v>22</v>
      </c>
      <c r="B18" s="252">
        <v>4</v>
      </c>
      <c r="C18" s="252">
        <v>5</v>
      </c>
      <c r="D18" s="248">
        <f t="shared" si="0"/>
        <v>1</v>
      </c>
      <c r="E18" s="249">
        <f t="shared" si="1"/>
        <v>25</v>
      </c>
    </row>
    <row r="19" ht="18" customHeight="1" spans="1:5">
      <c r="A19" s="250" t="s">
        <v>23</v>
      </c>
      <c r="B19" s="252">
        <v>3332</v>
      </c>
      <c r="C19" s="252">
        <v>3573</v>
      </c>
      <c r="D19" s="248">
        <f t="shared" si="0"/>
        <v>241</v>
      </c>
      <c r="E19" s="249"/>
    </row>
    <row r="20" ht="18" customHeight="1" spans="1:5">
      <c r="A20" s="250" t="s">
        <v>24</v>
      </c>
      <c r="B20" s="252">
        <v>8289</v>
      </c>
      <c r="C20" s="252">
        <v>4122</v>
      </c>
      <c r="D20" s="248">
        <f t="shared" si="0"/>
        <v>-4167</v>
      </c>
      <c r="E20" s="249">
        <f t="shared" ref="E20:E24" si="2">D20/B20*100</f>
        <v>-50.271444082519</v>
      </c>
    </row>
    <row r="21" ht="18" customHeight="1" spans="1:5">
      <c r="A21" s="250" t="s">
        <v>25</v>
      </c>
      <c r="B21" s="263">
        <v>129</v>
      </c>
      <c r="C21" s="252">
        <v>138</v>
      </c>
      <c r="D21" s="248">
        <f t="shared" si="0"/>
        <v>9</v>
      </c>
      <c r="E21" s="249">
        <f t="shared" si="2"/>
        <v>6.97674418604651</v>
      </c>
    </row>
    <row r="22" ht="18" customHeight="1" spans="1:5">
      <c r="A22" s="250" t="s">
        <v>26</v>
      </c>
      <c r="B22" s="263"/>
      <c r="C22" s="263"/>
      <c r="D22" s="248"/>
      <c r="E22" s="249"/>
    </row>
    <row r="23" ht="18" customHeight="1" spans="1:5">
      <c r="A23" s="246" t="s">
        <v>27</v>
      </c>
      <c r="B23" s="264">
        <f>SUM(B24:B30)</f>
        <v>5936</v>
      </c>
      <c r="C23" s="264">
        <f>SUM(C24:C31)</f>
        <v>5701</v>
      </c>
      <c r="D23" s="248">
        <f t="shared" si="0"/>
        <v>-235</v>
      </c>
      <c r="E23" s="249">
        <f t="shared" si="2"/>
        <v>-3.9588948787062</v>
      </c>
    </row>
    <row r="24" ht="18" customHeight="1" spans="1:5">
      <c r="A24" s="250" t="s">
        <v>28</v>
      </c>
      <c r="B24" s="252">
        <v>5698</v>
      </c>
      <c r="C24" s="252">
        <v>5333</v>
      </c>
      <c r="D24" s="248">
        <f t="shared" si="0"/>
        <v>-365</v>
      </c>
      <c r="E24" s="249">
        <f t="shared" si="2"/>
        <v>-6.40575640575641</v>
      </c>
    </row>
    <row r="25" ht="18" customHeight="1" spans="1:5">
      <c r="A25" s="250" t="s">
        <v>29</v>
      </c>
      <c r="B25" s="252">
        <v>6</v>
      </c>
      <c r="C25" s="252"/>
      <c r="D25" s="248">
        <f t="shared" si="0"/>
        <v>-6</v>
      </c>
      <c r="E25" s="249"/>
    </row>
    <row r="26" ht="18" customHeight="1" spans="1:5">
      <c r="A26" s="250" t="s">
        <v>30</v>
      </c>
      <c r="B26" s="252">
        <v>211</v>
      </c>
      <c r="C26" s="252">
        <v>368</v>
      </c>
      <c r="D26" s="248">
        <f t="shared" si="0"/>
        <v>157</v>
      </c>
      <c r="E26" s="249"/>
    </row>
    <row r="27" ht="18" customHeight="1" spans="1:5">
      <c r="A27" s="250" t="s">
        <v>31</v>
      </c>
      <c r="B27" s="252"/>
      <c r="C27" s="252"/>
      <c r="D27" s="248">
        <f t="shared" si="0"/>
        <v>0</v>
      </c>
      <c r="E27" s="249"/>
    </row>
    <row r="28" ht="18" customHeight="1" spans="1:5">
      <c r="A28" s="265" t="s">
        <v>32</v>
      </c>
      <c r="B28" s="252">
        <v>21</v>
      </c>
      <c r="C28" s="252"/>
      <c r="D28" s="248">
        <f t="shared" si="0"/>
        <v>-21</v>
      </c>
      <c r="E28" s="249">
        <f t="shared" ref="E28:E34" si="3">D28/B28*100</f>
        <v>-100</v>
      </c>
    </row>
    <row r="29" ht="18" customHeight="1" spans="1:5">
      <c r="A29" s="265" t="s">
        <v>33</v>
      </c>
      <c r="B29" s="252"/>
      <c r="C29" s="252"/>
      <c r="D29" s="248">
        <f t="shared" si="0"/>
        <v>0</v>
      </c>
      <c r="E29" s="249"/>
    </row>
    <row r="30" ht="18" customHeight="1" spans="1:5">
      <c r="A30" s="250" t="s">
        <v>34</v>
      </c>
      <c r="B30" s="252"/>
      <c r="C30" s="252"/>
      <c r="D30" s="248">
        <f t="shared" si="0"/>
        <v>0</v>
      </c>
      <c r="E30" s="249"/>
    </row>
    <row r="31" ht="18" customHeight="1" spans="1:5">
      <c r="A31" s="250" t="s">
        <v>35</v>
      </c>
      <c r="B31" s="247"/>
      <c r="C31" s="252"/>
      <c r="D31" s="248"/>
      <c r="E31" s="249"/>
    </row>
    <row r="32" ht="18" customHeight="1" spans="1:5">
      <c r="A32" s="246" t="s">
        <v>36</v>
      </c>
      <c r="B32" s="247">
        <f>SUM(B33:B34)</f>
        <v>7614</v>
      </c>
      <c r="C32" s="247">
        <f>SUM(C33:C34)</f>
        <v>3873</v>
      </c>
      <c r="D32" s="248">
        <f t="shared" ref="D32:D39" si="4">C32-B32</f>
        <v>-3741</v>
      </c>
      <c r="E32" s="249">
        <f t="shared" si="3"/>
        <v>-49.1331757289204</v>
      </c>
    </row>
    <row r="33" ht="18" customHeight="1" spans="1:5">
      <c r="A33" s="250" t="s">
        <v>37</v>
      </c>
      <c r="B33" s="252">
        <v>5614</v>
      </c>
      <c r="C33" s="252">
        <v>1873</v>
      </c>
      <c r="D33" s="248">
        <f t="shared" si="4"/>
        <v>-3741</v>
      </c>
      <c r="E33" s="249">
        <f t="shared" si="3"/>
        <v>-66.6369789811186</v>
      </c>
    </row>
    <row r="34" ht="18" customHeight="1" spans="1:5">
      <c r="A34" s="250" t="s">
        <v>38</v>
      </c>
      <c r="B34" s="252">
        <v>2000</v>
      </c>
      <c r="C34" s="252">
        <v>2000</v>
      </c>
      <c r="D34" s="248">
        <f t="shared" si="4"/>
        <v>0</v>
      </c>
      <c r="E34" s="249">
        <f t="shared" si="3"/>
        <v>0</v>
      </c>
    </row>
    <row r="35" ht="18" customHeight="1" spans="1:5">
      <c r="A35" s="246" t="s">
        <v>39</v>
      </c>
      <c r="B35" s="248"/>
      <c r="C35" s="248"/>
      <c r="D35" s="248">
        <f t="shared" si="4"/>
        <v>0</v>
      </c>
      <c r="E35" s="249"/>
    </row>
    <row r="36" ht="27" customHeight="1" spans="1:5">
      <c r="A36" s="246" t="s">
        <v>40</v>
      </c>
      <c r="B36" s="247">
        <f>SUM(B37:B39)</f>
        <v>57495</v>
      </c>
      <c r="C36" s="247">
        <f>C37+C38+C39</f>
        <v>88406</v>
      </c>
      <c r="D36" s="248">
        <f t="shared" si="4"/>
        <v>30911</v>
      </c>
      <c r="E36" s="249">
        <f>D36/B36*100</f>
        <v>53.7629359074702</v>
      </c>
    </row>
    <row r="37" ht="18" customHeight="1" spans="1:5">
      <c r="A37" s="246" t="s">
        <v>41</v>
      </c>
      <c r="B37" s="252">
        <v>23500</v>
      </c>
      <c r="C37" s="252">
        <v>49642</v>
      </c>
      <c r="D37" s="248">
        <f t="shared" si="4"/>
        <v>26142</v>
      </c>
      <c r="E37" s="249">
        <f>D37/B37*100</f>
        <v>111.242553191489</v>
      </c>
    </row>
    <row r="38" ht="18" customHeight="1" spans="1:5">
      <c r="A38" s="246" t="s">
        <v>42</v>
      </c>
      <c r="B38" s="252">
        <v>33600</v>
      </c>
      <c r="C38" s="252">
        <v>36700</v>
      </c>
      <c r="D38" s="248">
        <f t="shared" si="4"/>
        <v>3100</v>
      </c>
      <c r="E38" s="249">
        <f>D38/B38*100</f>
        <v>9.22619047619048</v>
      </c>
    </row>
    <row r="39" ht="18" customHeight="1" spans="1:5">
      <c r="A39" s="246" t="s">
        <v>43</v>
      </c>
      <c r="B39" s="267">
        <v>395</v>
      </c>
      <c r="C39" s="267">
        <v>2064</v>
      </c>
      <c r="D39" s="248">
        <f t="shared" si="4"/>
        <v>1669</v>
      </c>
      <c r="E39" s="249">
        <f>D39/B39*100</f>
        <v>422.53164556962</v>
      </c>
    </row>
    <row r="40" ht="18" customHeight="1" spans="1:5">
      <c r="A40" s="246" t="s">
        <v>44</v>
      </c>
      <c r="B40" s="268"/>
      <c r="C40" s="268"/>
      <c r="D40" s="248"/>
      <c r="E40" s="249"/>
    </row>
    <row r="41" ht="18" customHeight="1" spans="1:5">
      <c r="A41" s="269" t="s">
        <v>45</v>
      </c>
      <c r="B41" s="243">
        <f>B42+B62+B66+B67</f>
        <v>321248</v>
      </c>
      <c r="C41" s="270">
        <f>C42+C62+C66+C67</f>
        <v>354023.515</v>
      </c>
      <c r="D41" s="271">
        <f t="shared" ref="D41:D56" si="5">C41-B41</f>
        <v>32775.515</v>
      </c>
      <c r="E41" s="272">
        <f>D41/B41*100</f>
        <v>10.2025584595079</v>
      </c>
    </row>
    <row r="42" ht="18" customHeight="1" spans="1:5">
      <c r="A42" s="246" t="s">
        <v>46</v>
      </c>
      <c r="B42" s="247">
        <f>SUM(B43:B61)</f>
        <v>76809</v>
      </c>
      <c r="C42" s="247">
        <f>SUM(C43:C61)</f>
        <v>73271.9</v>
      </c>
      <c r="D42" s="248">
        <f t="shared" si="5"/>
        <v>-3537.10000000001</v>
      </c>
      <c r="E42" s="249">
        <f>D42/B42*100</f>
        <v>-4.60505930294628</v>
      </c>
    </row>
    <row r="43" ht="18" customHeight="1" spans="1:5">
      <c r="A43" s="250" t="s">
        <v>47</v>
      </c>
      <c r="B43" s="251">
        <v>9160</v>
      </c>
      <c r="C43" s="251">
        <v>9147.14</v>
      </c>
      <c r="D43" s="248">
        <f t="shared" si="5"/>
        <v>-12.8600000000006</v>
      </c>
      <c r="E43" s="249">
        <f>D43/B43*100</f>
        <v>-0.140393013100443</v>
      </c>
    </row>
    <row r="44" ht="18" customHeight="1" spans="1:5">
      <c r="A44" s="250" t="s">
        <v>48</v>
      </c>
      <c r="B44" s="252">
        <v>582</v>
      </c>
      <c r="C44" s="252">
        <v>202.66</v>
      </c>
      <c r="D44" s="248">
        <f t="shared" si="5"/>
        <v>-379.34</v>
      </c>
      <c r="E44" s="249"/>
    </row>
    <row r="45" ht="18" customHeight="1" spans="1:5">
      <c r="A45" s="250" t="s">
        <v>49</v>
      </c>
      <c r="B45" s="252">
        <v>164</v>
      </c>
      <c r="C45" s="252">
        <v>90.36</v>
      </c>
      <c r="D45" s="248">
        <f t="shared" si="5"/>
        <v>-73.64</v>
      </c>
      <c r="E45" s="249">
        <f t="shared" ref="E45:E56" si="6">D45/B45*100</f>
        <v>-44.9024390243902</v>
      </c>
    </row>
    <row r="46" ht="18" customHeight="1" spans="1:5">
      <c r="A46" s="250" t="s">
        <v>50</v>
      </c>
      <c r="B46" s="251">
        <v>17003</v>
      </c>
      <c r="C46" s="251">
        <v>21049</v>
      </c>
      <c r="D46" s="248">
        <f t="shared" si="5"/>
        <v>4046</v>
      </c>
      <c r="E46" s="249">
        <f t="shared" si="6"/>
        <v>23.7958007410457</v>
      </c>
    </row>
    <row r="47" ht="18" customHeight="1" spans="1:5">
      <c r="A47" s="250" t="s">
        <v>51</v>
      </c>
      <c r="B47" s="251"/>
      <c r="C47" s="251"/>
      <c r="D47" s="248"/>
      <c r="E47" s="249"/>
    </row>
    <row r="48" ht="18" customHeight="1" spans="1:5">
      <c r="A48" s="250" t="s">
        <v>52</v>
      </c>
      <c r="B48" s="252">
        <v>438</v>
      </c>
      <c r="C48" s="252">
        <v>577</v>
      </c>
      <c r="D48" s="248">
        <f t="shared" si="5"/>
        <v>139</v>
      </c>
      <c r="E48" s="249">
        <f t="shared" si="6"/>
        <v>31.7351598173516</v>
      </c>
    </row>
    <row r="49" ht="18" customHeight="1" spans="1:5">
      <c r="A49" s="250" t="s">
        <v>53</v>
      </c>
      <c r="B49" s="251">
        <v>637</v>
      </c>
      <c r="C49" s="251">
        <v>365.37</v>
      </c>
      <c r="D49" s="248">
        <f t="shared" si="5"/>
        <v>-271.63</v>
      </c>
      <c r="E49" s="249">
        <f t="shared" si="6"/>
        <v>-42.6420722135008</v>
      </c>
    </row>
    <row r="50" ht="18" customHeight="1" spans="1:5">
      <c r="A50" s="250" t="s">
        <v>54</v>
      </c>
      <c r="B50" s="252">
        <v>1644</v>
      </c>
      <c r="C50" s="252">
        <v>6219.06</v>
      </c>
      <c r="D50" s="248">
        <f t="shared" si="5"/>
        <v>4575.06</v>
      </c>
      <c r="E50" s="249">
        <f t="shared" si="6"/>
        <v>278.288321167883</v>
      </c>
    </row>
    <row r="51" ht="18" customHeight="1" spans="1:5">
      <c r="A51" s="253" t="s">
        <v>55</v>
      </c>
      <c r="B51" s="252">
        <v>4340</v>
      </c>
      <c r="C51" s="252">
        <v>3837.68</v>
      </c>
      <c r="D51" s="248">
        <f t="shared" si="5"/>
        <v>-502.32</v>
      </c>
      <c r="E51" s="249">
        <f t="shared" si="6"/>
        <v>-11.5741935483871</v>
      </c>
    </row>
    <row r="52" ht="18" customHeight="1" spans="1:5">
      <c r="A52" s="250" t="s">
        <v>56</v>
      </c>
      <c r="B52" s="252">
        <v>1032</v>
      </c>
      <c r="C52" s="252">
        <v>545</v>
      </c>
      <c r="D52" s="248">
        <f t="shared" si="5"/>
        <v>-487</v>
      </c>
      <c r="E52" s="249">
        <f t="shared" si="6"/>
        <v>-47.1899224806202</v>
      </c>
    </row>
    <row r="53" ht="18" customHeight="1" spans="1:5">
      <c r="A53" s="250" t="s">
        <v>57</v>
      </c>
      <c r="B53" s="251">
        <v>31765</v>
      </c>
      <c r="C53" s="251">
        <v>25294</v>
      </c>
      <c r="D53" s="248">
        <f t="shared" si="5"/>
        <v>-6471</v>
      </c>
      <c r="E53" s="249">
        <f t="shared" si="6"/>
        <v>-20.37147804187</v>
      </c>
    </row>
    <row r="54" ht="18" customHeight="1" spans="1:5">
      <c r="A54" s="250" t="s">
        <v>58</v>
      </c>
      <c r="B54" s="252"/>
      <c r="C54" s="252">
        <v>105.31</v>
      </c>
      <c r="D54" s="248">
        <f t="shared" si="5"/>
        <v>105.31</v>
      </c>
      <c r="E54" s="249"/>
    </row>
    <row r="55" ht="18" customHeight="1" spans="1:5">
      <c r="A55" s="250" t="s">
        <v>59</v>
      </c>
      <c r="B55" s="252"/>
      <c r="C55" s="252"/>
      <c r="D55" s="248">
        <f t="shared" si="5"/>
        <v>0</v>
      </c>
      <c r="E55" s="249"/>
    </row>
    <row r="56" ht="18" customHeight="1" spans="1:5">
      <c r="A56" s="250" t="s">
        <v>60</v>
      </c>
      <c r="B56" s="252">
        <v>26</v>
      </c>
      <c r="C56" s="252">
        <v>30</v>
      </c>
      <c r="D56" s="248"/>
      <c r="E56" s="249"/>
    </row>
    <row r="57" ht="18" customHeight="1" spans="1:5">
      <c r="A57" s="250" t="s">
        <v>61</v>
      </c>
      <c r="B57" s="252">
        <v>9900</v>
      </c>
      <c r="C57" s="252">
        <v>5400</v>
      </c>
      <c r="D57" s="248">
        <f>C57-B57</f>
        <v>-4500</v>
      </c>
      <c r="E57" s="249">
        <f>D57/B57*100</f>
        <v>-45.4545454545455</v>
      </c>
    </row>
    <row r="58" ht="18" customHeight="1" spans="1:5">
      <c r="A58" s="250" t="s">
        <v>62</v>
      </c>
      <c r="B58" s="252">
        <v>68</v>
      </c>
      <c r="C58" s="252">
        <v>68</v>
      </c>
      <c r="D58" s="248"/>
      <c r="E58" s="249"/>
    </row>
    <row r="59" ht="18" customHeight="1" spans="1:5">
      <c r="A59" s="250" t="s">
        <v>63</v>
      </c>
      <c r="B59" s="252">
        <v>50</v>
      </c>
      <c r="C59" s="252">
        <v>341.32</v>
      </c>
      <c r="D59" s="248"/>
      <c r="E59" s="249"/>
    </row>
    <row r="60" ht="18" customHeight="1" spans="1:5">
      <c r="A60" s="250" t="s">
        <v>64</v>
      </c>
      <c r="B60" s="252"/>
      <c r="C60" s="252"/>
      <c r="D60" s="248">
        <f t="shared" ref="D60:D67" si="7">C60-B60</f>
        <v>0</v>
      </c>
      <c r="E60" s="249"/>
    </row>
    <row r="61" ht="18" customHeight="1" spans="1:5">
      <c r="A61" s="250" t="s">
        <v>65</v>
      </c>
      <c r="B61" s="252"/>
      <c r="C61" s="252"/>
      <c r="D61" s="248">
        <f t="shared" si="7"/>
        <v>0</v>
      </c>
      <c r="E61" s="249"/>
    </row>
    <row r="62" ht="84" customHeight="1" spans="1:5">
      <c r="A62" s="246" t="s">
        <v>66</v>
      </c>
      <c r="B62" s="247">
        <f>B63+B64+B65</f>
        <v>186944</v>
      </c>
      <c r="C62" s="248">
        <f>C63+C64+C65</f>
        <v>192345.615</v>
      </c>
      <c r="D62" s="248">
        <f t="shared" si="7"/>
        <v>5401.61499999999</v>
      </c>
      <c r="E62" s="249"/>
    </row>
    <row r="63" ht="18" customHeight="1" spans="1:5">
      <c r="A63" s="250" t="s">
        <v>67</v>
      </c>
      <c r="B63" s="254">
        <f>B6</f>
        <v>115444</v>
      </c>
      <c r="C63" s="254">
        <f>C6</f>
        <v>124618.5</v>
      </c>
      <c r="D63" s="248">
        <f t="shared" si="7"/>
        <v>9174.5</v>
      </c>
      <c r="E63" s="249">
        <f t="shared" ref="E63:E66" si="8">D63/B63*100</f>
        <v>7.9471432036312</v>
      </c>
    </row>
    <row r="64" ht="18" customHeight="1" spans="1:5">
      <c r="A64" s="250" t="s">
        <v>68</v>
      </c>
      <c r="B64" s="254">
        <f>B9/0.5*0.08+B10/0.4*0.15+B11/0.4*0.15</f>
        <v>24046.27</v>
      </c>
      <c r="C64" s="254">
        <f>C9/0.5*0.08+C10/0.4*0.15+C11/0.4*0.15</f>
        <v>26669.115</v>
      </c>
      <c r="D64" s="248">
        <f t="shared" si="7"/>
        <v>2622.845</v>
      </c>
      <c r="E64" s="249">
        <f t="shared" si="8"/>
        <v>10.907492097527</v>
      </c>
    </row>
    <row r="65" ht="15" spans="1:5">
      <c r="A65" s="250" t="s">
        <v>69</v>
      </c>
      <c r="B65" s="252">
        <f>B7+B32-B64-B42</f>
        <v>47453.73</v>
      </c>
      <c r="C65" s="252">
        <v>41058</v>
      </c>
      <c r="D65" s="248">
        <f t="shared" si="7"/>
        <v>-6395.73</v>
      </c>
      <c r="E65" s="249">
        <f t="shared" si="8"/>
        <v>-13.4778235557036</v>
      </c>
    </row>
    <row r="66" ht="15" spans="1:5">
      <c r="A66" s="246" t="s">
        <v>70</v>
      </c>
      <c r="B66" s="248">
        <v>57495</v>
      </c>
      <c r="C66" s="248">
        <v>88406</v>
      </c>
      <c r="D66" s="248">
        <f t="shared" si="7"/>
        <v>30911</v>
      </c>
      <c r="E66" s="249">
        <f t="shared" si="8"/>
        <v>53.7629359074702</v>
      </c>
    </row>
    <row r="67" ht="15" spans="1:5">
      <c r="A67" s="246" t="s">
        <v>71</v>
      </c>
      <c r="B67" s="248"/>
      <c r="C67" s="248"/>
      <c r="D67" s="248">
        <f t="shared" si="7"/>
        <v>0</v>
      </c>
      <c r="E67" s="249"/>
    </row>
    <row r="68" ht="15.75" spans="1:5">
      <c r="A68" s="273" t="s">
        <v>72</v>
      </c>
      <c r="B68" s="274">
        <v>0</v>
      </c>
      <c r="C68" s="275"/>
      <c r="D68" s="275"/>
      <c r="E68" s="276"/>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6"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22" workbookViewId="0">
      <selection activeCell="I40" sqref="I40"/>
    </sheetView>
  </sheetViews>
  <sheetFormatPr defaultColWidth="9" defaultRowHeight="13.5"/>
  <sheetData>
    <row r="1" spans="1:14">
      <c r="A1" s="71" t="s">
        <v>73</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707638888888889" right="0.707638888888889" top="0.747916666666667" bottom="0.747916666666667" header="0.313888888888889" footer="0.313888888888889"/>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3" workbookViewId="0">
      <selection activeCell="A13" sqref="A13"/>
    </sheetView>
  </sheetViews>
  <sheetFormatPr defaultColWidth="9" defaultRowHeight="13.5" outlineLevelCol="4"/>
  <cols>
    <col min="1" max="1" width="33.75" customWidth="1"/>
    <col min="2" max="2" width="20.625" customWidth="1"/>
    <col min="3" max="5" width="22.75" customWidth="1"/>
    <col min="6" max="6" width="9.375"/>
  </cols>
  <sheetData>
    <row r="1" ht="27" spans="1:5">
      <c r="A1" s="236" t="s">
        <v>74</v>
      </c>
      <c r="B1" s="236"/>
      <c r="C1" s="236"/>
      <c r="D1" s="236"/>
      <c r="E1" s="236"/>
    </row>
    <row r="2" ht="15" spans="1:5">
      <c r="A2" s="237"/>
      <c r="B2" s="238"/>
      <c r="C2" s="238"/>
      <c r="D2" s="238"/>
      <c r="E2" s="238"/>
    </row>
    <row r="3" ht="36.95" customHeight="1" spans="1:5">
      <c r="A3" s="239" t="s">
        <v>3</v>
      </c>
      <c r="B3" s="240" t="s">
        <v>75</v>
      </c>
      <c r="C3" s="240" t="s">
        <v>76</v>
      </c>
      <c r="D3" s="240" t="s">
        <v>6</v>
      </c>
      <c r="E3" s="241" t="s">
        <v>7</v>
      </c>
    </row>
    <row r="4" ht="24" customHeight="1" spans="1:5">
      <c r="A4" s="258" t="s">
        <v>8</v>
      </c>
      <c r="B4" s="244">
        <f>B5+B36</f>
        <v>354023.5</v>
      </c>
      <c r="C4" s="244">
        <f>C5+C36</f>
        <v>401226</v>
      </c>
      <c r="D4" s="244">
        <f>C4-B4</f>
        <v>47202.5</v>
      </c>
      <c r="E4" s="259">
        <f>D4/B4</f>
        <v>0.133331544374879</v>
      </c>
    </row>
    <row r="5" ht="24" customHeight="1" spans="1:5">
      <c r="A5" s="260" t="s">
        <v>9</v>
      </c>
      <c r="B5" s="247">
        <f>B6+B7+B32+B35</f>
        <v>265617.5</v>
      </c>
      <c r="C5" s="247">
        <f>C6+C7+C32+C35</f>
        <v>292972</v>
      </c>
      <c r="D5" s="261">
        <f>C5-B5</f>
        <v>27354.5</v>
      </c>
      <c r="E5" s="249">
        <f>D5/B5*100</f>
        <v>10.298455485802</v>
      </c>
    </row>
    <row r="6" ht="24" customHeight="1" spans="1:5">
      <c r="A6" s="260" t="s">
        <v>77</v>
      </c>
      <c r="B6" s="248">
        <f>B9+B10/0.4*0.6+B11/0.4*0.6</f>
        <v>124618.5</v>
      </c>
      <c r="C6" s="247">
        <f>C9+C10/0.4*0.6+C11/0.4*0.6</f>
        <v>131522</v>
      </c>
      <c r="D6" s="261"/>
      <c r="E6" s="249"/>
    </row>
    <row r="7" ht="24" customHeight="1" spans="1:5">
      <c r="A7" s="260" t="s">
        <v>78</v>
      </c>
      <c r="B7" s="247">
        <f>'2022年咸宁高新区预算执行情况表'!C7</f>
        <v>137126</v>
      </c>
      <c r="C7" s="247">
        <f>C8+C23</f>
        <v>159450</v>
      </c>
      <c r="D7" s="261"/>
      <c r="E7" s="249"/>
    </row>
    <row r="8" ht="24" customHeight="1" spans="1:5">
      <c r="A8" s="246" t="s">
        <v>12</v>
      </c>
      <c r="B8" s="247">
        <f>SUM(B9:B22)</f>
        <v>131425</v>
      </c>
      <c r="C8" s="247">
        <f>SUM(C9:C22)</f>
        <v>152450</v>
      </c>
      <c r="D8" s="248">
        <f t="shared" ref="D8:D30" si="0">C8-B8</f>
        <v>21025</v>
      </c>
      <c r="E8" s="249">
        <f>D8/B8*100</f>
        <v>15.9977173292753</v>
      </c>
    </row>
    <row r="9" ht="24" customHeight="1" spans="1:5">
      <c r="A9" s="250" t="s">
        <v>13</v>
      </c>
      <c r="B9" s="252">
        <v>49839</v>
      </c>
      <c r="C9" s="252">
        <v>52802</v>
      </c>
      <c r="D9" s="248">
        <f t="shared" si="0"/>
        <v>2963</v>
      </c>
      <c r="E9" s="249">
        <f>D9/B9*100</f>
        <v>5.94514336162443</v>
      </c>
    </row>
    <row r="10" ht="24" customHeight="1" spans="1:5">
      <c r="A10" s="250" t="s">
        <v>14</v>
      </c>
      <c r="B10" s="252">
        <v>45220</v>
      </c>
      <c r="C10" s="252">
        <v>47316</v>
      </c>
      <c r="D10" s="248">
        <f t="shared" si="0"/>
        <v>2096</v>
      </c>
      <c r="E10" s="249">
        <f>D10/B10*100</f>
        <v>4.63511720477665</v>
      </c>
    </row>
    <row r="11" ht="18" customHeight="1" spans="1:5">
      <c r="A11" s="250" t="s">
        <v>15</v>
      </c>
      <c r="B11" s="252">
        <v>4633</v>
      </c>
      <c r="C11" s="262">
        <v>5164</v>
      </c>
      <c r="D11" s="248">
        <f t="shared" si="0"/>
        <v>531</v>
      </c>
      <c r="E11" s="249">
        <f>D11/B11*100</f>
        <v>11.4612562054824</v>
      </c>
    </row>
    <row r="12" ht="20" customHeight="1" spans="1:5">
      <c r="A12" s="250" t="s">
        <v>16</v>
      </c>
      <c r="B12" s="262"/>
      <c r="C12" s="262"/>
      <c r="D12" s="248">
        <f t="shared" si="0"/>
        <v>0</v>
      </c>
      <c r="E12" s="249"/>
    </row>
    <row r="13" ht="24" customHeight="1" spans="1:5">
      <c r="A13" s="250" t="s">
        <v>79</v>
      </c>
      <c r="B13" s="252">
        <v>7831</v>
      </c>
      <c r="C13" s="262">
        <v>7725</v>
      </c>
      <c r="D13" s="248">
        <f t="shared" si="0"/>
        <v>-106</v>
      </c>
      <c r="E13" s="249">
        <f t="shared" ref="E13:E18" si="1">D13/B13*100</f>
        <v>-1.35359468777934</v>
      </c>
    </row>
    <row r="14" ht="24" customHeight="1" spans="1:5">
      <c r="A14" s="250" t="s">
        <v>18</v>
      </c>
      <c r="B14" s="252">
        <v>5259</v>
      </c>
      <c r="C14" s="262">
        <v>7348</v>
      </c>
      <c r="D14" s="248">
        <f t="shared" si="0"/>
        <v>2089</v>
      </c>
      <c r="E14" s="249">
        <f t="shared" si="1"/>
        <v>39.7223806807378</v>
      </c>
    </row>
    <row r="15" ht="24" customHeight="1" spans="1:5">
      <c r="A15" s="250" t="s">
        <v>19</v>
      </c>
      <c r="B15" s="252">
        <v>1562</v>
      </c>
      <c r="C15" s="262">
        <v>2145</v>
      </c>
      <c r="D15" s="248">
        <f t="shared" si="0"/>
        <v>583</v>
      </c>
      <c r="E15" s="249">
        <f t="shared" si="1"/>
        <v>37.3239436619718</v>
      </c>
    </row>
    <row r="16" ht="24" customHeight="1" spans="1:5">
      <c r="A16" s="250" t="s">
        <v>20</v>
      </c>
      <c r="B16" s="252">
        <v>6526</v>
      </c>
      <c r="C16" s="262">
        <v>9653</v>
      </c>
      <c r="D16" s="248">
        <f t="shared" si="0"/>
        <v>3127</v>
      </c>
      <c r="E16" s="249">
        <f t="shared" si="1"/>
        <v>47.9160281949127</v>
      </c>
    </row>
    <row r="17" ht="24" customHeight="1" spans="1:5">
      <c r="A17" s="250" t="s">
        <v>21</v>
      </c>
      <c r="B17" s="252">
        <v>2717</v>
      </c>
      <c r="C17" s="262">
        <v>8612</v>
      </c>
      <c r="D17" s="248">
        <f t="shared" si="0"/>
        <v>5895</v>
      </c>
      <c r="E17" s="249">
        <f t="shared" si="1"/>
        <v>216.967243283033</v>
      </c>
    </row>
    <row r="18" ht="24" customHeight="1" spans="1:5">
      <c r="A18" s="250" t="s">
        <v>22</v>
      </c>
      <c r="B18" s="252">
        <v>5</v>
      </c>
      <c r="C18" s="252"/>
      <c r="D18" s="248">
        <f t="shared" si="0"/>
        <v>-5</v>
      </c>
      <c r="E18" s="249">
        <f t="shared" si="1"/>
        <v>-100</v>
      </c>
    </row>
    <row r="19" ht="24" customHeight="1" spans="1:5">
      <c r="A19" s="250" t="s">
        <v>23</v>
      </c>
      <c r="B19" s="252">
        <v>3573</v>
      </c>
      <c r="C19" s="252">
        <v>3605</v>
      </c>
      <c r="D19" s="248">
        <f t="shared" si="0"/>
        <v>32</v>
      </c>
      <c r="E19" s="249"/>
    </row>
    <row r="20" ht="24" customHeight="1" spans="1:5">
      <c r="A20" s="250" t="s">
        <v>24</v>
      </c>
      <c r="B20" s="252">
        <v>4122</v>
      </c>
      <c r="C20" s="252">
        <v>7866</v>
      </c>
      <c r="D20" s="248">
        <f t="shared" si="0"/>
        <v>3744</v>
      </c>
      <c r="E20" s="249">
        <f t="shared" ref="E20:E24" si="2">D20/B20*100</f>
        <v>90.8296943231441</v>
      </c>
    </row>
    <row r="21" ht="20" customHeight="1" spans="1:5">
      <c r="A21" s="250" t="s">
        <v>25</v>
      </c>
      <c r="B21" s="252">
        <v>138</v>
      </c>
      <c r="C21" s="263">
        <v>214</v>
      </c>
      <c r="D21" s="248">
        <f t="shared" si="0"/>
        <v>76</v>
      </c>
      <c r="E21" s="249">
        <f t="shared" si="2"/>
        <v>55.0724637681159</v>
      </c>
    </row>
    <row r="22" ht="24" customHeight="1" spans="1:5">
      <c r="A22" s="250" t="s">
        <v>26</v>
      </c>
      <c r="B22" s="263"/>
      <c r="C22" s="263"/>
      <c r="D22" s="248">
        <f t="shared" si="0"/>
        <v>0</v>
      </c>
      <c r="E22" s="249"/>
    </row>
    <row r="23" ht="24" customHeight="1" spans="1:5">
      <c r="A23" s="246" t="s">
        <v>27</v>
      </c>
      <c r="B23" s="264">
        <f>SUM(B24:B31)</f>
        <v>10200.13</v>
      </c>
      <c r="C23" s="264">
        <f>SUM(C24:C31)</f>
        <v>7000</v>
      </c>
      <c r="D23" s="248">
        <f t="shared" si="0"/>
        <v>-3200.13</v>
      </c>
      <c r="E23" s="249">
        <f t="shared" si="2"/>
        <v>-31.3734236720512</v>
      </c>
    </row>
    <row r="24" ht="24" customHeight="1" spans="1:5">
      <c r="A24" s="250" t="s">
        <v>28</v>
      </c>
      <c r="B24" s="252">
        <v>5333</v>
      </c>
      <c r="C24" s="252">
        <v>6800</v>
      </c>
      <c r="D24" s="248">
        <f t="shared" si="0"/>
        <v>1467</v>
      </c>
      <c r="E24" s="249">
        <f t="shared" si="2"/>
        <v>27.507969248078</v>
      </c>
    </row>
    <row r="25" ht="24" customHeight="1" spans="1:5">
      <c r="A25" s="250" t="s">
        <v>29</v>
      </c>
      <c r="B25" s="252"/>
      <c r="C25" s="252"/>
      <c r="D25" s="248">
        <f t="shared" si="0"/>
        <v>0</v>
      </c>
      <c r="E25" s="249"/>
    </row>
    <row r="26" ht="24" customHeight="1" spans="1:5">
      <c r="A26" s="250" t="s">
        <v>30</v>
      </c>
      <c r="B26" s="252">
        <v>368</v>
      </c>
      <c r="C26" s="252">
        <v>100</v>
      </c>
      <c r="D26" s="248">
        <f t="shared" si="0"/>
        <v>-268</v>
      </c>
      <c r="E26" s="249"/>
    </row>
    <row r="27" ht="24" customHeight="1" spans="1:5">
      <c r="A27" s="250" t="s">
        <v>31</v>
      </c>
      <c r="B27" s="252"/>
      <c r="C27" s="252"/>
      <c r="D27" s="248">
        <f t="shared" si="0"/>
        <v>0</v>
      </c>
      <c r="E27" s="249"/>
    </row>
    <row r="28" ht="16" customHeight="1" spans="1:5">
      <c r="A28" s="265" t="s">
        <v>32</v>
      </c>
      <c r="B28" s="252">
        <v>4499.13</v>
      </c>
      <c r="C28" s="252">
        <v>100</v>
      </c>
      <c r="D28" s="248">
        <f t="shared" si="0"/>
        <v>-4399.13</v>
      </c>
      <c r="E28" s="249">
        <f>D28/B28*100</f>
        <v>-97.7773480650704</v>
      </c>
    </row>
    <row r="29" ht="20" customHeight="1" spans="1:5">
      <c r="A29" s="265" t="s">
        <v>33</v>
      </c>
      <c r="B29" s="252"/>
      <c r="C29" s="252"/>
      <c r="D29" s="248">
        <f t="shared" si="0"/>
        <v>0</v>
      </c>
      <c r="E29" s="249"/>
    </row>
    <row r="30" ht="18" customHeight="1" spans="1:5">
      <c r="A30" s="250" t="s">
        <v>34</v>
      </c>
      <c r="B30" s="252"/>
      <c r="C30" s="252"/>
      <c r="D30" s="248">
        <f t="shared" si="0"/>
        <v>0</v>
      </c>
      <c r="E30" s="249"/>
    </row>
    <row r="31" ht="15" customHeight="1" spans="1:5">
      <c r="A31" s="250" t="s">
        <v>35</v>
      </c>
      <c r="B31" s="247"/>
      <c r="C31" s="252"/>
      <c r="D31" s="248"/>
      <c r="E31" s="249"/>
    </row>
    <row r="32" ht="24" customHeight="1" spans="1:5">
      <c r="A32" s="246" t="s">
        <v>36</v>
      </c>
      <c r="B32" s="247">
        <f>SUM(B33:B34)</f>
        <v>3873</v>
      </c>
      <c r="C32" s="247">
        <f>SUM(C33:C34)</f>
        <v>2000</v>
      </c>
      <c r="D32" s="248">
        <f t="shared" ref="D32:D37" si="3">C32-B32</f>
        <v>-1873</v>
      </c>
      <c r="E32" s="249"/>
    </row>
    <row r="33" ht="24" customHeight="1" spans="1:5">
      <c r="A33" s="250" t="s">
        <v>37</v>
      </c>
      <c r="B33" s="252">
        <v>1873</v>
      </c>
      <c r="C33" s="252"/>
      <c r="D33" s="248">
        <f t="shared" si="3"/>
        <v>-1873</v>
      </c>
      <c r="E33" s="249"/>
    </row>
    <row r="34" ht="24" customHeight="1" spans="1:5">
      <c r="A34" s="250" t="s">
        <v>38</v>
      </c>
      <c r="B34" s="252">
        <v>2000</v>
      </c>
      <c r="C34" s="252">
        <v>2000</v>
      </c>
      <c r="D34" s="248">
        <f t="shared" si="3"/>
        <v>0</v>
      </c>
      <c r="E34" s="249"/>
    </row>
    <row r="35" ht="24" customHeight="1" spans="1:5">
      <c r="A35" s="246" t="s">
        <v>80</v>
      </c>
      <c r="B35" s="248"/>
      <c r="C35" s="248"/>
      <c r="D35" s="248">
        <f t="shared" si="3"/>
        <v>0</v>
      </c>
      <c r="E35" s="249"/>
    </row>
    <row r="36" ht="24" customHeight="1" spans="1:5">
      <c r="A36" s="246" t="s">
        <v>40</v>
      </c>
      <c r="B36" s="247">
        <f>SUM(B37:B39)</f>
        <v>88406</v>
      </c>
      <c r="C36" s="247">
        <f>SUM(C37:C39)</f>
        <v>108254</v>
      </c>
      <c r="D36" s="248">
        <f t="shared" si="3"/>
        <v>19848</v>
      </c>
      <c r="E36" s="249">
        <f>D36/B36*100</f>
        <v>22.450964866638</v>
      </c>
    </row>
    <row r="37" ht="24" customHeight="1" spans="1:5">
      <c r="A37" s="246" t="s">
        <v>41</v>
      </c>
      <c r="B37" s="252">
        <v>49642</v>
      </c>
      <c r="C37" s="252">
        <v>108254</v>
      </c>
      <c r="D37" s="248">
        <f t="shared" si="3"/>
        <v>58612</v>
      </c>
      <c r="E37" s="249">
        <f>D37/B37*100</f>
        <v>118.06937673744</v>
      </c>
    </row>
    <row r="38" ht="24" customHeight="1" spans="1:5">
      <c r="A38" s="246" t="s">
        <v>81</v>
      </c>
      <c r="B38" s="252">
        <v>36700</v>
      </c>
      <c r="C38" s="252"/>
      <c r="D38" s="248"/>
      <c r="E38" s="249"/>
    </row>
    <row r="39" ht="24" customHeight="1" spans="1:5">
      <c r="A39" s="246" t="s">
        <v>43</v>
      </c>
      <c r="B39" s="252">
        <v>2064</v>
      </c>
      <c r="C39" s="252"/>
      <c r="D39" s="248"/>
      <c r="E39" s="249"/>
    </row>
    <row r="40" ht="24" customHeight="1" spans="1:5">
      <c r="A40" s="246" t="s">
        <v>82</v>
      </c>
      <c r="B40" s="254"/>
      <c r="C40" s="254"/>
      <c r="D40" s="247"/>
      <c r="E40" s="266"/>
    </row>
  </sheetData>
  <mergeCells count="2">
    <mergeCell ref="A1:E1"/>
    <mergeCell ref="B2:E2"/>
  </mergeCells>
  <printOptions horizontalCentered="1"/>
  <pageMargins left="0.707638888888889" right="0.707638888888889" top="0.747916666666667" bottom="0.747916666666667" header="0.313888888888889" footer="0.313888888888889"/>
  <pageSetup paperSize="9" firstPageNumber="16" orientation="landscape" useFirstPageNumber="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opLeftCell="A15" workbookViewId="0">
      <selection activeCell="A1" sqref="$A1:$XFD1048576"/>
    </sheetView>
  </sheetViews>
  <sheetFormatPr defaultColWidth="9" defaultRowHeight="13.5"/>
  <cols>
    <col min="1" max="1" width="46.125" customWidth="1"/>
    <col min="2" max="2" width="18.625" customWidth="1"/>
    <col min="3" max="3" width="16.375" customWidth="1"/>
    <col min="4" max="4" width="17.375" customWidth="1"/>
    <col min="5" max="5" width="22.75" customWidth="1"/>
  </cols>
  <sheetData>
    <row r="1" ht="27" spans="1:5">
      <c r="A1" s="236" t="s">
        <v>83</v>
      </c>
      <c r="B1" s="236"/>
      <c r="C1" s="236"/>
      <c r="D1" s="236"/>
      <c r="E1" s="236"/>
    </row>
    <row r="2" ht="15" spans="1:5">
      <c r="A2" s="237"/>
      <c r="B2" s="238"/>
      <c r="C2" s="238"/>
      <c r="D2" s="238"/>
      <c r="E2" s="238"/>
    </row>
    <row r="3" ht="38.1" customHeight="1" spans="1:5">
      <c r="A3" s="239" t="s">
        <v>3</v>
      </c>
      <c r="B3" s="240" t="s">
        <v>84</v>
      </c>
      <c r="C3" s="240" t="s">
        <v>76</v>
      </c>
      <c r="D3" s="240" t="s">
        <v>6</v>
      </c>
      <c r="E3" s="241" t="s">
        <v>7</v>
      </c>
    </row>
    <row r="4" ht="24" customHeight="1" spans="1:5">
      <c r="A4" s="242" t="s">
        <v>45</v>
      </c>
      <c r="B4" s="243">
        <f>B5+B25+B29+B35</f>
        <v>354023.605</v>
      </c>
      <c r="C4" s="243">
        <f>C5+C25+C29+C35</f>
        <v>409566</v>
      </c>
      <c r="D4" s="244">
        <f t="shared" ref="D4:D19" si="0">C4-B4</f>
        <v>55542.395</v>
      </c>
      <c r="E4" s="245">
        <f t="shared" ref="E4:E6" si="1">D4/B4*100</f>
        <v>15.6888959424048</v>
      </c>
    </row>
    <row r="5" ht="24" customHeight="1" spans="1:5">
      <c r="A5" s="246" t="s">
        <v>85</v>
      </c>
      <c r="B5" s="247">
        <f>SUM(B6:B24)</f>
        <v>73272.1</v>
      </c>
      <c r="C5" s="247">
        <f>SUM(C6:C24)</f>
        <v>78285</v>
      </c>
      <c r="D5" s="248">
        <f t="shared" si="0"/>
        <v>5012.89999999999</v>
      </c>
      <c r="E5" s="249">
        <f t="shared" si="1"/>
        <v>6.84148536755463</v>
      </c>
    </row>
    <row r="6" ht="30.75" customHeight="1" spans="1:5">
      <c r="A6" s="250" t="s">
        <v>47</v>
      </c>
      <c r="B6" s="251">
        <v>9147</v>
      </c>
      <c r="C6" s="251">
        <f>8643+20+20+90-70+20-39-70</f>
        <v>8614</v>
      </c>
      <c r="D6" s="248">
        <f t="shared" si="0"/>
        <v>-533</v>
      </c>
      <c r="E6" s="249">
        <f t="shared" si="1"/>
        <v>-5.82704711927408</v>
      </c>
    </row>
    <row r="7" ht="24" customHeight="1" spans="1:5">
      <c r="A7" s="250" t="s">
        <v>48</v>
      </c>
      <c r="B7" s="252">
        <v>203</v>
      </c>
      <c r="C7" s="251">
        <f>8643+20+20+90-70+20-39-70</f>
        <v>8614</v>
      </c>
      <c r="D7" s="248">
        <f t="shared" si="0"/>
        <v>8411</v>
      </c>
      <c r="E7" s="249"/>
    </row>
    <row r="8" ht="24" customHeight="1" spans="1:5">
      <c r="A8" s="250" t="s">
        <v>49</v>
      </c>
      <c r="B8" s="252">
        <v>90.36</v>
      </c>
      <c r="C8" s="252"/>
      <c r="D8" s="248">
        <f t="shared" si="0"/>
        <v>-90.36</v>
      </c>
      <c r="E8" s="249">
        <f t="shared" ref="E8:E19" si="2">D8/B8*100</f>
        <v>-100</v>
      </c>
    </row>
    <row r="9" ht="24" customHeight="1" spans="1:5">
      <c r="A9" s="250" t="s">
        <v>50</v>
      </c>
      <c r="B9" s="251">
        <v>21049</v>
      </c>
      <c r="C9" s="252">
        <f>20232+30</f>
        <v>20262</v>
      </c>
      <c r="D9" s="248">
        <f t="shared" si="0"/>
        <v>-787</v>
      </c>
      <c r="E9" s="249">
        <f t="shared" si="2"/>
        <v>-3.73889495938049</v>
      </c>
    </row>
    <row r="10" ht="24" customHeight="1" spans="1:5">
      <c r="A10" s="250" t="s">
        <v>51</v>
      </c>
      <c r="B10" s="251"/>
      <c r="C10" s="251"/>
      <c r="D10" s="248">
        <f t="shared" si="0"/>
        <v>0</v>
      </c>
      <c r="E10" s="249"/>
    </row>
    <row r="11" ht="24" customHeight="1" spans="1:5">
      <c r="A11" s="250" t="s">
        <v>52</v>
      </c>
      <c r="B11" s="252">
        <v>577</v>
      </c>
      <c r="C11" s="251">
        <v>290</v>
      </c>
      <c r="D11" s="248">
        <f t="shared" si="0"/>
        <v>-287</v>
      </c>
      <c r="E11" s="249">
        <f t="shared" si="2"/>
        <v>-49.7400346620451</v>
      </c>
    </row>
    <row r="12" ht="24" customHeight="1" spans="1:5">
      <c r="A12" s="250" t="s">
        <v>53</v>
      </c>
      <c r="B12" s="251">
        <v>365.37</v>
      </c>
      <c r="C12" s="252">
        <v>80</v>
      </c>
      <c r="D12" s="248">
        <f t="shared" si="0"/>
        <v>-285.37</v>
      </c>
      <c r="E12" s="249">
        <f t="shared" si="2"/>
        <v>-78.1043873333881</v>
      </c>
    </row>
    <row r="13" ht="24" customHeight="1" spans="1:5">
      <c r="A13" s="250" t="s">
        <v>86</v>
      </c>
      <c r="B13" s="252">
        <v>6219.06</v>
      </c>
      <c r="C13" s="251">
        <v>2175</v>
      </c>
      <c r="D13" s="248">
        <f t="shared" si="0"/>
        <v>-4044.06</v>
      </c>
      <c r="E13" s="249">
        <f t="shared" si="2"/>
        <v>-65.0268690123588</v>
      </c>
    </row>
    <row r="14" ht="24" customHeight="1" spans="1:5">
      <c r="A14" s="253" t="s">
        <v>87</v>
      </c>
      <c r="B14" s="252">
        <v>3837.68</v>
      </c>
      <c r="C14" s="252">
        <v>7772</v>
      </c>
      <c r="D14" s="248">
        <f t="shared" si="0"/>
        <v>3934.32</v>
      </c>
      <c r="E14" s="249">
        <f t="shared" si="2"/>
        <v>102.51818807196</v>
      </c>
    </row>
    <row r="15" ht="24" customHeight="1" spans="1:5">
      <c r="A15" s="250" t="s">
        <v>88</v>
      </c>
      <c r="B15" s="252">
        <v>545</v>
      </c>
      <c r="C15" s="252">
        <f>3543+20</f>
        <v>3563</v>
      </c>
      <c r="D15" s="248">
        <f t="shared" si="0"/>
        <v>3018</v>
      </c>
      <c r="E15" s="249">
        <f t="shared" si="2"/>
        <v>553.761467889908</v>
      </c>
    </row>
    <row r="16" ht="24" customHeight="1" spans="1:5">
      <c r="A16" s="250" t="s">
        <v>89</v>
      </c>
      <c r="B16" s="251">
        <v>25294</v>
      </c>
      <c r="C16" s="252">
        <f>24506+300-490</f>
        <v>24316</v>
      </c>
      <c r="D16" s="248">
        <f t="shared" si="0"/>
        <v>-978</v>
      </c>
      <c r="E16" s="249">
        <f t="shared" si="2"/>
        <v>-3.86652961176564</v>
      </c>
    </row>
    <row r="17" ht="24" customHeight="1" spans="1:5">
      <c r="A17" s="250" t="s">
        <v>90</v>
      </c>
      <c r="B17" s="252">
        <v>105.31</v>
      </c>
      <c r="C17" s="251"/>
      <c r="D17" s="248">
        <f t="shared" si="0"/>
        <v>-105.31</v>
      </c>
      <c r="E17" s="249">
        <f t="shared" si="2"/>
        <v>-100</v>
      </c>
    </row>
    <row r="18" ht="24" customHeight="1" spans="1:5">
      <c r="A18" s="250" t="s">
        <v>59</v>
      </c>
      <c r="B18" s="252"/>
      <c r="C18" s="252"/>
      <c r="D18" s="248">
        <f t="shared" si="0"/>
        <v>0</v>
      </c>
      <c r="E18" s="249"/>
    </row>
    <row r="19" ht="24" customHeight="1" spans="1:5">
      <c r="A19" s="250" t="s">
        <v>60</v>
      </c>
      <c r="B19" s="252">
        <v>30</v>
      </c>
      <c r="C19" s="252">
        <v>39</v>
      </c>
      <c r="D19" s="248"/>
      <c r="E19" s="249"/>
    </row>
    <row r="20" ht="24" customHeight="1" spans="1:5">
      <c r="A20" s="250" t="s">
        <v>61</v>
      </c>
      <c r="B20" s="252">
        <v>5400</v>
      </c>
      <c r="C20" s="252"/>
      <c r="D20" s="248">
        <f>C20-B20</f>
        <v>-5400</v>
      </c>
      <c r="E20" s="249">
        <f>D20/B20*100</f>
        <v>-100</v>
      </c>
    </row>
    <row r="21" ht="24" customHeight="1" spans="1:5">
      <c r="A21" s="250" t="s">
        <v>62</v>
      </c>
      <c r="B21" s="252">
        <v>68</v>
      </c>
      <c r="C21" s="252">
        <v>70</v>
      </c>
      <c r="D21" s="248"/>
      <c r="E21" s="249"/>
    </row>
    <row r="22" ht="24" customHeight="1" spans="1:5">
      <c r="A22" s="250" t="s">
        <v>63</v>
      </c>
      <c r="B22" s="252">
        <v>341.32</v>
      </c>
      <c r="C22" s="252">
        <v>990</v>
      </c>
      <c r="D22" s="248"/>
      <c r="E22" s="249"/>
    </row>
    <row r="23" ht="24" customHeight="1" spans="1:5">
      <c r="A23" s="250" t="s">
        <v>64</v>
      </c>
      <c r="B23" s="252"/>
      <c r="C23" s="252">
        <v>500</v>
      </c>
      <c r="D23" s="248">
        <f>C23-B23</f>
        <v>500</v>
      </c>
      <c r="E23" s="249"/>
    </row>
    <row r="24" ht="24" customHeight="1" spans="1:5">
      <c r="A24" s="250" t="s">
        <v>65</v>
      </c>
      <c r="B24" s="252"/>
      <c r="C24" s="252">
        <v>1000</v>
      </c>
      <c r="D24" s="248">
        <f>C24-B24</f>
        <v>1000</v>
      </c>
      <c r="E24" s="249"/>
    </row>
    <row r="25" ht="24" customHeight="1" spans="1:5">
      <c r="A25" s="246" t="s">
        <v>66</v>
      </c>
      <c r="B25" s="247">
        <f>B26+B27+B28</f>
        <v>192345.615</v>
      </c>
      <c r="C25" s="248">
        <f>SUM(C26:C28)</f>
        <v>223027</v>
      </c>
      <c r="D25" s="248">
        <f>C25-B25</f>
        <v>30681.385</v>
      </c>
      <c r="E25" s="249"/>
    </row>
    <row r="26" ht="24" customHeight="1" spans="1:5">
      <c r="A26" s="250" t="s">
        <v>67</v>
      </c>
      <c r="B26" s="254">
        <f>'2022年咸宁高新区预算执行情况表'!C63</f>
        <v>124618.5</v>
      </c>
      <c r="C26" s="248">
        <v>131522</v>
      </c>
      <c r="D26" s="248"/>
      <c r="E26" s="249"/>
    </row>
    <row r="27" ht="24" customHeight="1" spans="1:5">
      <c r="A27" s="250" t="s">
        <v>68</v>
      </c>
      <c r="B27" s="254">
        <f>'2022年咸宁高新区预算执行情况表'!C64</f>
        <v>26669.115</v>
      </c>
      <c r="C27" s="254">
        <v>29184</v>
      </c>
      <c r="D27" s="248">
        <f>C27-B27</f>
        <v>2514.885</v>
      </c>
      <c r="E27" s="249">
        <f>D27/B27*100</f>
        <v>9.42995296244364</v>
      </c>
    </row>
    <row r="28" ht="24" customHeight="1" spans="1:5">
      <c r="A28" s="250" t="s">
        <v>69</v>
      </c>
      <c r="B28" s="252">
        <v>41058</v>
      </c>
      <c r="C28" s="254">
        <v>62321</v>
      </c>
      <c r="D28" s="248">
        <f>C28-B28</f>
        <v>21263</v>
      </c>
      <c r="E28" s="249"/>
    </row>
    <row r="29" ht="24" customHeight="1" spans="1:5">
      <c r="A29" s="246" t="s">
        <v>70</v>
      </c>
      <c r="B29" s="248">
        <f>SUM(B30:B34)</f>
        <v>88405.89</v>
      </c>
      <c r="C29" s="248">
        <f>SUM(C30:C34)</f>
        <v>108254</v>
      </c>
      <c r="D29" s="248">
        <f>C29-B29</f>
        <v>19848.11</v>
      </c>
      <c r="E29" s="249">
        <f>D29/B29*100</f>
        <v>22.4511172275965</v>
      </c>
    </row>
    <row r="30" ht="24" customHeight="1" spans="1:5">
      <c r="A30" s="250" t="s">
        <v>91</v>
      </c>
      <c r="B30" s="252">
        <v>25008.89</v>
      </c>
      <c r="C30" s="252">
        <v>24000</v>
      </c>
      <c r="D30" s="248"/>
      <c r="E30" s="249"/>
    </row>
    <row r="31" ht="24" customHeight="1" spans="1:5">
      <c r="A31" s="250" t="s">
        <v>92</v>
      </c>
      <c r="B31" s="252">
        <v>26697</v>
      </c>
      <c r="C31" s="252">
        <v>80712</v>
      </c>
      <c r="D31" s="248"/>
      <c r="E31" s="249"/>
    </row>
    <row r="32" ht="24" customHeight="1" spans="1:5">
      <c r="A32" s="250" t="s">
        <v>93</v>
      </c>
      <c r="B32" s="252"/>
      <c r="C32" s="252"/>
      <c r="D32" s="248"/>
      <c r="E32" s="249"/>
    </row>
    <row r="33" ht="36.95" customHeight="1" spans="1:13">
      <c r="A33" s="255" t="s">
        <v>94</v>
      </c>
      <c r="B33" s="252">
        <v>36700</v>
      </c>
      <c r="C33" s="252"/>
      <c r="D33" s="248"/>
      <c r="E33" s="249"/>
      <c r="M33" s="256"/>
    </row>
    <row r="34" ht="27" customHeight="1" spans="1:13">
      <c r="A34" s="255" t="s">
        <v>95</v>
      </c>
      <c r="B34" s="248"/>
      <c r="C34" s="252">
        <v>3542</v>
      </c>
      <c r="D34" s="248"/>
      <c r="E34" s="249"/>
    </row>
    <row r="35" ht="24" customHeight="1" spans="1:13">
      <c r="A35" s="246" t="s">
        <v>71</v>
      </c>
      <c r="B35" s="248"/>
      <c r="C35" s="248"/>
      <c r="D35" s="248">
        <f>C35-B35</f>
        <v>0</v>
      </c>
      <c r="E35" s="249"/>
    </row>
    <row r="36" ht="33" customHeight="1" spans="1:13">
      <c r="A36" s="257"/>
      <c r="B36" s="257"/>
      <c r="C36" s="257"/>
      <c r="D36" s="257"/>
      <c r="E36" s="257"/>
    </row>
  </sheetData>
  <mergeCells count="3">
    <mergeCell ref="A1:E1"/>
    <mergeCell ref="B2:E2"/>
    <mergeCell ref="A36:E36"/>
  </mergeCells>
  <printOptions horizontalCentered="1"/>
  <pageMargins left="0.707638888888889" right="0.707638888888889" top="0.747916666666667" bottom="0.747916666666667" header="0.313888888888889" footer="0.313888888888889"/>
  <pageSetup paperSize="9" firstPageNumber="16" orientation="landscape" useFirstPageNumber="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47" workbookViewId="0">
      <selection activeCell="S20" sqref="S20"/>
    </sheetView>
  </sheetViews>
  <sheetFormatPr defaultColWidth="9" defaultRowHeight="13.5"/>
  <sheetData>
    <row r="1" spans="1:14">
      <c r="A1" s="71" t="s">
        <v>96</v>
      </c>
      <c r="B1" s="72"/>
      <c r="C1" s="72"/>
      <c r="D1" s="72"/>
      <c r="E1" s="72"/>
      <c r="F1" s="72"/>
      <c r="G1" s="72"/>
      <c r="H1" s="72"/>
      <c r="I1" s="72"/>
      <c r="J1" s="72"/>
      <c r="K1" s="72"/>
      <c r="L1" s="72"/>
      <c r="M1" s="72"/>
      <c r="N1" s="72"/>
    </row>
    <row r="2" spans="1:14">
      <c r="A2" s="72"/>
      <c r="B2" s="72"/>
      <c r="C2" s="72"/>
      <c r="D2" s="72"/>
      <c r="E2" s="72"/>
      <c r="F2" s="72"/>
      <c r="G2" s="72"/>
      <c r="H2" s="72"/>
      <c r="I2" s="72"/>
      <c r="J2" s="72"/>
      <c r="K2" s="72"/>
      <c r="L2" s="72"/>
      <c r="M2" s="72"/>
      <c r="N2" s="72"/>
    </row>
    <row r="3" spans="1:14">
      <c r="A3" s="72"/>
      <c r="B3" s="72"/>
      <c r="C3" s="72"/>
      <c r="D3" s="72"/>
      <c r="E3" s="72"/>
      <c r="F3" s="72"/>
      <c r="G3" s="72"/>
      <c r="H3" s="72"/>
      <c r="I3" s="72"/>
      <c r="J3" s="72"/>
      <c r="K3" s="72"/>
      <c r="L3" s="72"/>
      <c r="M3" s="72"/>
      <c r="N3" s="72"/>
    </row>
    <row r="4" spans="1:14">
      <c r="A4" s="72"/>
      <c r="B4" s="72"/>
      <c r="C4" s="72"/>
      <c r="D4" s="72"/>
      <c r="E4" s="72"/>
      <c r="F4" s="72"/>
      <c r="G4" s="72"/>
      <c r="H4" s="72"/>
      <c r="I4" s="72"/>
      <c r="J4" s="72"/>
      <c r="K4" s="72"/>
      <c r="L4" s="72"/>
      <c r="M4" s="72"/>
      <c r="N4" s="72"/>
    </row>
    <row r="5" spans="1:14">
      <c r="A5" s="72"/>
      <c r="B5" s="72"/>
      <c r="C5" s="72"/>
      <c r="D5" s="72"/>
      <c r="E5" s="72"/>
      <c r="F5" s="72"/>
      <c r="G5" s="72"/>
      <c r="H5" s="72"/>
      <c r="I5" s="72"/>
      <c r="J5" s="72"/>
      <c r="K5" s="72"/>
      <c r="L5" s="72"/>
      <c r="M5" s="72"/>
      <c r="N5" s="72"/>
    </row>
    <row r="6" spans="1:14">
      <c r="A6" s="72"/>
      <c r="B6" s="72"/>
      <c r="C6" s="72"/>
      <c r="D6" s="72"/>
      <c r="E6" s="72"/>
      <c r="F6" s="72"/>
      <c r="G6" s="72"/>
      <c r="H6" s="72"/>
      <c r="I6" s="72"/>
      <c r="J6" s="72"/>
      <c r="K6" s="72"/>
      <c r="L6" s="72"/>
      <c r="M6" s="72"/>
      <c r="N6" s="72"/>
    </row>
    <row r="7" spans="1:14">
      <c r="A7" s="72"/>
      <c r="B7" s="72"/>
      <c r="C7" s="72"/>
      <c r="D7" s="72"/>
      <c r="E7" s="72"/>
      <c r="F7" s="72"/>
      <c r="G7" s="72"/>
      <c r="H7" s="72"/>
      <c r="I7" s="72"/>
      <c r="J7" s="72"/>
      <c r="K7" s="72"/>
      <c r="L7" s="72"/>
      <c r="M7" s="72"/>
      <c r="N7" s="72"/>
    </row>
    <row r="8" spans="1:14">
      <c r="A8" s="72"/>
      <c r="B8" s="72"/>
      <c r="C8" s="72"/>
      <c r="D8" s="72"/>
      <c r="E8" s="72"/>
      <c r="F8" s="72"/>
      <c r="G8" s="72"/>
      <c r="H8" s="72"/>
      <c r="I8" s="72"/>
      <c r="J8" s="72"/>
      <c r="K8" s="72"/>
      <c r="L8" s="72"/>
      <c r="M8" s="72"/>
      <c r="N8" s="72"/>
    </row>
    <row r="9" spans="1:14">
      <c r="A9" s="72"/>
      <c r="B9" s="72"/>
      <c r="C9" s="72"/>
      <c r="D9" s="72"/>
      <c r="E9" s="72"/>
      <c r="F9" s="72"/>
      <c r="G9" s="72"/>
      <c r="H9" s="72"/>
      <c r="I9" s="72"/>
      <c r="J9" s="72"/>
      <c r="K9" s="72"/>
      <c r="L9" s="72"/>
      <c r="M9" s="72"/>
      <c r="N9" s="72"/>
    </row>
    <row r="10" spans="1:14">
      <c r="A10" s="72"/>
      <c r="B10" s="72"/>
      <c r="C10" s="72"/>
      <c r="D10" s="72"/>
      <c r="E10" s="72"/>
      <c r="F10" s="72"/>
      <c r="G10" s="72"/>
      <c r="H10" s="72"/>
      <c r="I10" s="72"/>
      <c r="J10" s="72"/>
      <c r="K10" s="72"/>
      <c r="L10" s="72"/>
      <c r="M10" s="72"/>
      <c r="N10" s="72"/>
    </row>
    <row r="11" spans="1:14">
      <c r="A11" s="72"/>
      <c r="B11" s="72"/>
      <c r="C11" s="72"/>
      <c r="D11" s="72"/>
      <c r="E11" s="72"/>
      <c r="F11" s="72"/>
      <c r="G11" s="72"/>
      <c r="H11" s="72"/>
      <c r="I11" s="72"/>
      <c r="J11" s="72"/>
      <c r="K11" s="72"/>
      <c r="L11" s="72"/>
      <c r="M11" s="72"/>
      <c r="N11" s="72"/>
    </row>
    <row r="12" spans="1:14">
      <c r="A12" s="72"/>
      <c r="B12" s="72"/>
      <c r="C12" s="72"/>
      <c r="D12" s="72"/>
      <c r="E12" s="72"/>
      <c r="F12" s="72"/>
      <c r="G12" s="72"/>
      <c r="H12" s="72"/>
      <c r="I12" s="72"/>
      <c r="J12" s="72"/>
      <c r="K12" s="72"/>
      <c r="L12" s="72"/>
      <c r="M12" s="72"/>
      <c r="N12" s="72"/>
    </row>
    <row r="13" spans="1:14">
      <c r="A13" s="72"/>
      <c r="B13" s="72"/>
      <c r="C13" s="72"/>
      <c r="D13" s="72"/>
      <c r="E13" s="72"/>
      <c r="F13" s="72"/>
      <c r="G13" s="72"/>
      <c r="H13" s="72"/>
      <c r="I13" s="72"/>
      <c r="J13" s="72"/>
      <c r="K13" s="72"/>
      <c r="L13" s="72"/>
      <c r="M13" s="72"/>
      <c r="N13" s="72"/>
    </row>
    <row r="14" spans="1:14">
      <c r="A14" s="72"/>
      <c r="B14" s="72"/>
      <c r="C14" s="72"/>
      <c r="D14" s="72"/>
      <c r="E14" s="72"/>
      <c r="F14" s="72"/>
      <c r="G14" s="72"/>
      <c r="H14" s="72"/>
      <c r="I14" s="72"/>
      <c r="J14" s="72"/>
      <c r="K14" s="72"/>
      <c r="L14" s="72"/>
      <c r="M14" s="72"/>
      <c r="N14" s="72"/>
    </row>
    <row r="15" spans="1:14">
      <c r="A15" s="72"/>
      <c r="B15" s="72"/>
      <c r="C15" s="72"/>
      <c r="D15" s="72"/>
      <c r="E15" s="72"/>
      <c r="F15" s="72"/>
      <c r="G15" s="72"/>
      <c r="H15" s="72"/>
      <c r="I15" s="72"/>
      <c r="J15" s="72"/>
      <c r="K15" s="72"/>
      <c r="L15" s="72"/>
      <c r="M15" s="72"/>
      <c r="N15" s="72"/>
    </row>
    <row r="16" spans="1:14">
      <c r="A16" s="72"/>
      <c r="B16" s="72"/>
      <c r="C16" s="72"/>
      <c r="D16" s="72"/>
      <c r="E16" s="72"/>
      <c r="F16" s="72"/>
      <c r="G16" s="72"/>
      <c r="H16" s="72"/>
      <c r="I16" s="72"/>
      <c r="J16" s="72"/>
      <c r="K16" s="72"/>
      <c r="L16" s="72"/>
      <c r="M16" s="72"/>
      <c r="N16" s="72"/>
    </row>
    <row r="17" spans="1:14">
      <c r="A17" s="72"/>
      <c r="B17" s="72"/>
      <c r="C17" s="72"/>
      <c r="D17" s="72"/>
      <c r="E17" s="72"/>
      <c r="F17" s="72"/>
      <c r="G17" s="72"/>
      <c r="H17" s="72"/>
      <c r="I17" s="72"/>
      <c r="J17" s="72"/>
      <c r="K17" s="72"/>
      <c r="L17" s="72"/>
      <c r="M17" s="72"/>
      <c r="N17" s="72"/>
    </row>
    <row r="18" spans="1:14">
      <c r="A18" s="72"/>
      <c r="B18" s="72"/>
      <c r="C18" s="72"/>
      <c r="D18" s="72"/>
      <c r="E18" s="72"/>
      <c r="F18" s="72"/>
      <c r="G18" s="72"/>
      <c r="H18" s="72"/>
      <c r="I18" s="72"/>
      <c r="J18" s="72"/>
      <c r="K18" s="72"/>
      <c r="L18" s="72"/>
      <c r="M18" s="72"/>
      <c r="N18" s="72"/>
    </row>
    <row r="19" spans="1:14">
      <c r="A19" s="72"/>
      <c r="B19" s="72"/>
      <c r="C19" s="72"/>
      <c r="D19" s="72"/>
      <c r="E19" s="72"/>
      <c r="F19" s="72"/>
      <c r="G19" s="72"/>
      <c r="H19" s="72"/>
      <c r="I19" s="72"/>
      <c r="J19" s="72"/>
      <c r="K19" s="72"/>
      <c r="L19" s="72"/>
      <c r="M19" s="72"/>
      <c r="N19" s="72"/>
    </row>
    <row r="20" spans="1:14">
      <c r="A20" s="72"/>
      <c r="B20" s="72"/>
      <c r="C20" s="72"/>
      <c r="D20" s="72"/>
      <c r="E20" s="72"/>
      <c r="F20" s="72"/>
      <c r="G20" s="72"/>
      <c r="H20" s="72"/>
      <c r="I20" s="72"/>
      <c r="J20" s="72"/>
      <c r="K20" s="72"/>
      <c r="L20" s="72"/>
      <c r="M20" s="72"/>
      <c r="N20" s="72"/>
    </row>
    <row r="21" spans="1:14">
      <c r="A21" s="72"/>
      <c r="B21" s="72"/>
      <c r="C21" s="72"/>
      <c r="D21" s="72"/>
      <c r="E21" s="72"/>
      <c r="F21" s="72"/>
      <c r="G21" s="72"/>
      <c r="H21" s="72"/>
      <c r="I21" s="72"/>
      <c r="J21" s="72"/>
      <c r="K21" s="72"/>
      <c r="L21" s="72"/>
      <c r="M21" s="72"/>
      <c r="N21" s="72"/>
    </row>
    <row r="22" spans="1:14">
      <c r="A22" s="72"/>
      <c r="B22" s="72"/>
      <c r="C22" s="72"/>
      <c r="D22" s="72"/>
      <c r="E22" s="72"/>
      <c r="F22" s="72"/>
      <c r="G22" s="72"/>
      <c r="H22" s="72"/>
      <c r="I22" s="72"/>
      <c r="J22" s="72"/>
      <c r="K22" s="72"/>
      <c r="L22" s="72"/>
      <c r="M22" s="72"/>
      <c r="N22" s="72"/>
    </row>
    <row r="23" spans="1:14">
      <c r="A23" s="72"/>
      <c r="B23" s="72"/>
      <c r="C23" s="72"/>
      <c r="D23" s="72"/>
      <c r="E23" s="72"/>
      <c r="F23" s="72"/>
      <c r="G23" s="72"/>
      <c r="H23" s="72"/>
      <c r="I23" s="72"/>
      <c r="J23" s="72"/>
      <c r="K23" s="72"/>
      <c r="L23" s="72"/>
      <c r="M23" s="72"/>
      <c r="N23" s="72"/>
    </row>
    <row r="24" spans="1:14">
      <c r="A24" s="72"/>
      <c r="B24" s="72"/>
      <c r="C24" s="72"/>
      <c r="D24" s="72"/>
      <c r="E24" s="72"/>
      <c r="F24" s="72"/>
      <c r="G24" s="72"/>
      <c r="H24" s="72"/>
      <c r="I24" s="72"/>
      <c r="J24" s="72"/>
      <c r="K24" s="72"/>
      <c r="L24" s="72"/>
      <c r="M24" s="72"/>
      <c r="N24" s="72"/>
    </row>
    <row r="25" spans="1:14">
      <c r="A25" s="72"/>
      <c r="B25" s="72"/>
      <c r="C25" s="72"/>
      <c r="D25" s="72"/>
      <c r="E25" s="72"/>
      <c r="F25" s="72"/>
      <c r="G25" s="72"/>
      <c r="H25" s="72"/>
      <c r="I25" s="72"/>
      <c r="J25" s="72"/>
      <c r="K25" s="72"/>
      <c r="L25" s="72"/>
      <c r="M25" s="72"/>
      <c r="N25" s="72"/>
    </row>
    <row r="26" spans="1:14">
      <c r="A26" s="72"/>
      <c r="B26" s="72"/>
      <c r="C26" s="72"/>
      <c r="D26" s="72"/>
      <c r="E26" s="72"/>
      <c r="F26" s="72"/>
      <c r="G26" s="72"/>
      <c r="H26" s="72"/>
      <c r="I26" s="72"/>
      <c r="J26" s="72"/>
      <c r="K26" s="72"/>
      <c r="L26" s="72"/>
      <c r="M26" s="72"/>
      <c r="N26" s="72"/>
    </row>
    <row r="27" spans="1:14">
      <c r="A27" s="72"/>
      <c r="B27" s="72"/>
      <c r="C27" s="72"/>
      <c r="D27" s="72"/>
      <c r="E27" s="72"/>
      <c r="F27" s="72"/>
      <c r="G27" s="72"/>
      <c r="H27" s="72"/>
      <c r="I27" s="72"/>
      <c r="J27" s="72"/>
      <c r="K27" s="72"/>
      <c r="L27" s="72"/>
      <c r="M27" s="72"/>
      <c r="N27" s="72"/>
    </row>
    <row r="28" spans="1:14">
      <c r="A28" s="72"/>
      <c r="B28" s="72"/>
      <c r="C28" s="72"/>
      <c r="D28" s="72"/>
      <c r="E28" s="72"/>
      <c r="F28" s="72"/>
      <c r="G28" s="72"/>
      <c r="H28" s="72"/>
      <c r="I28" s="72"/>
      <c r="J28" s="72"/>
      <c r="K28" s="72"/>
      <c r="L28" s="72"/>
      <c r="M28" s="72"/>
      <c r="N28" s="72"/>
    </row>
    <row r="29" spans="1:14">
      <c r="A29" s="72"/>
      <c r="B29" s="72"/>
      <c r="C29" s="72"/>
      <c r="D29" s="72"/>
      <c r="E29" s="72"/>
      <c r="F29" s="72"/>
      <c r="G29" s="72"/>
      <c r="H29" s="72"/>
      <c r="I29" s="72"/>
      <c r="J29" s="72"/>
      <c r="K29" s="72"/>
      <c r="L29" s="72"/>
      <c r="M29" s="72"/>
      <c r="N29" s="72"/>
    </row>
    <row r="30" spans="1:14">
      <c r="A30" s="72"/>
      <c r="B30" s="72"/>
      <c r="C30" s="72"/>
      <c r="D30" s="72"/>
      <c r="E30" s="72"/>
      <c r="F30" s="72"/>
      <c r="G30" s="72"/>
      <c r="H30" s="72"/>
      <c r="I30" s="72"/>
      <c r="J30" s="72"/>
      <c r="K30" s="72"/>
      <c r="L30" s="72"/>
      <c r="M30" s="72"/>
      <c r="N30" s="72"/>
    </row>
    <row r="31" spans="1:14">
      <c r="A31" s="72"/>
      <c r="B31" s="72"/>
      <c r="C31" s="72"/>
      <c r="D31" s="72"/>
      <c r="E31" s="72"/>
      <c r="F31" s="72"/>
      <c r="G31" s="72"/>
      <c r="H31" s="72"/>
      <c r="I31" s="72"/>
      <c r="J31" s="72"/>
      <c r="K31" s="72"/>
      <c r="L31" s="72"/>
      <c r="M31" s="72"/>
      <c r="N31" s="72"/>
    </row>
    <row r="32" spans="1:14">
      <c r="A32" s="72"/>
      <c r="B32" s="72"/>
      <c r="C32" s="72"/>
      <c r="D32" s="72"/>
      <c r="E32" s="72"/>
      <c r="F32" s="72"/>
      <c r="G32" s="72"/>
      <c r="H32" s="72"/>
      <c r="I32" s="72"/>
      <c r="J32" s="72"/>
      <c r="K32" s="72"/>
      <c r="L32" s="72"/>
      <c r="M32" s="72"/>
      <c r="N32" s="72"/>
    </row>
    <row r="33" spans="1:14">
      <c r="A33" s="72"/>
      <c r="B33" s="72"/>
      <c r="C33" s="72"/>
      <c r="D33" s="72"/>
      <c r="E33" s="72"/>
      <c r="F33" s="72"/>
      <c r="G33" s="72"/>
      <c r="H33" s="72"/>
      <c r="I33" s="72"/>
      <c r="J33" s="72"/>
      <c r="K33" s="72"/>
      <c r="L33" s="72"/>
      <c r="M33" s="72"/>
      <c r="N33" s="72"/>
    </row>
    <row r="34" spans="1:14">
      <c r="A34" s="72"/>
      <c r="B34" s="72"/>
      <c r="C34" s="72"/>
      <c r="D34" s="72"/>
      <c r="E34" s="72"/>
      <c r="F34" s="72"/>
      <c r="G34" s="72"/>
      <c r="H34" s="72"/>
      <c r="I34" s="72"/>
      <c r="J34" s="72"/>
      <c r="K34" s="72"/>
      <c r="L34" s="72"/>
      <c r="M34" s="72"/>
      <c r="N34" s="72"/>
    </row>
    <row r="35" spans="1:14">
      <c r="A35" s="72"/>
      <c r="B35" s="72"/>
      <c r="C35" s="72"/>
      <c r="D35" s="72"/>
      <c r="E35" s="72"/>
      <c r="F35" s="72"/>
      <c r="G35" s="72"/>
      <c r="H35" s="72"/>
      <c r="I35" s="72"/>
      <c r="J35" s="72"/>
      <c r="K35" s="72"/>
      <c r="L35" s="72"/>
      <c r="M35" s="72"/>
      <c r="N35" s="72"/>
    </row>
  </sheetData>
  <mergeCells count="1">
    <mergeCell ref="A1:N35"/>
  </mergeCells>
  <pageMargins left="0.707638888888889" right="0.707638888888889" top="0.747916666666667" bottom="0.747916666666667" header="0.313888888888889" footer="0.313888888888889"/>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Y12"/>
  <sheetViews>
    <sheetView topLeftCell="A8" workbookViewId="0">
      <selection activeCell="I24" sqref="I24"/>
    </sheetView>
  </sheetViews>
  <sheetFormatPr defaultColWidth="9" defaultRowHeight="13.5"/>
  <cols>
    <col min="1" max="1" width="18.125" customWidth="1"/>
    <col min="2" max="2" width="1.125" hidden="1" customWidth="1"/>
    <col min="3" max="5" width="3.875" hidden="1" customWidth="1"/>
    <col min="6" max="6" width="13.25" hidden="1" customWidth="1"/>
    <col min="7" max="7" width="5" customWidth="1"/>
    <col min="8" max="8" width="10.875" customWidth="1"/>
    <col min="9" max="9" width="10.375" customWidth="1"/>
    <col min="10" max="10" width="11.25" customWidth="1"/>
    <col min="11" max="11" width="10.5" customWidth="1"/>
    <col min="12" max="12" width="9.25" customWidth="1"/>
    <col min="13" max="13" width="8.375" customWidth="1"/>
    <col min="14" max="14" width="10" customWidth="1"/>
    <col min="15" max="15" width="10.125" customWidth="1"/>
    <col min="16" max="16" width="6.875" customWidth="1"/>
    <col min="17" max="17" width="7.75" customWidth="1"/>
    <col min="18" max="18" width="6.25" customWidth="1"/>
    <col min="19" max="19" width="6.125" customWidth="1"/>
    <col min="20" max="20" width="9.375" customWidth="1"/>
    <col min="21" max="21" width="9.25" customWidth="1"/>
    <col min="22" max="22" width="13.125" customWidth="1"/>
    <col min="23" max="23" width="8.5" customWidth="1"/>
    <col min="24" max="24" width="8.125" customWidth="1"/>
    <col min="25" max="25" width="9.25" customWidth="1"/>
    <col min="26" max="28" width="9" customWidth="1"/>
  </cols>
  <sheetData>
    <row r="2" ht="27" spans="1:25">
      <c r="A2" s="202" t="s">
        <v>97</v>
      </c>
      <c r="B2" s="202"/>
      <c r="C2" s="202"/>
      <c r="D2" s="202"/>
      <c r="E2" s="202"/>
      <c r="F2" s="202"/>
      <c r="G2" s="202"/>
      <c r="H2" s="202"/>
      <c r="I2" s="202"/>
      <c r="J2" s="202"/>
      <c r="K2" s="202"/>
      <c r="L2" s="202"/>
      <c r="M2" s="202"/>
      <c r="N2" s="202"/>
      <c r="O2" s="202"/>
      <c r="P2" s="202"/>
      <c r="Q2" s="202"/>
      <c r="R2" s="202"/>
      <c r="S2" s="202"/>
      <c r="T2" s="202"/>
      <c r="U2" s="202"/>
      <c r="V2" s="202"/>
      <c r="W2" s="202"/>
      <c r="X2" s="202"/>
      <c r="Y2" s="202"/>
    </row>
    <row r="3" ht="12.75" customHeight="1" spans="1:25">
      <c r="H3" s="204"/>
    </row>
    <row r="4" ht="18.75" customHeight="1" spans="1:25">
      <c r="H4" s="204"/>
      <c r="Y4" s="225" t="s">
        <v>98</v>
      </c>
    </row>
    <row r="5" ht="21.75" customHeight="1" spans="1:25">
      <c r="A5" s="205" t="s">
        <v>99</v>
      </c>
      <c r="B5" s="206" t="s">
        <v>100</v>
      </c>
      <c r="C5" s="206"/>
      <c r="D5" s="206"/>
      <c r="E5" s="206"/>
      <c r="F5" s="206"/>
      <c r="G5" s="210" t="s">
        <v>101</v>
      </c>
      <c r="H5" s="207" t="s">
        <v>102</v>
      </c>
      <c r="I5" s="208" t="s">
        <v>103</v>
      </c>
      <c r="J5" s="210"/>
      <c r="K5" s="210"/>
      <c r="L5" s="210"/>
      <c r="M5" s="210"/>
      <c r="N5" s="210"/>
      <c r="O5" s="210"/>
      <c r="P5" s="210"/>
      <c r="Q5" s="210"/>
      <c r="R5" s="210"/>
      <c r="S5" s="210"/>
      <c r="T5" s="210"/>
      <c r="U5" s="210"/>
      <c r="V5" s="210"/>
      <c r="W5" s="210"/>
      <c r="X5" s="210"/>
      <c r="Y5" s="210"/>
    </row>
    <row r="6" ht="19.5" customHeight="1" spans="1:25">
      <c r="A6" s="211"/>
      <c r="B6" s="206" t="s">
        <v>104</v>
      </c>
      <c r="C6" s="206" t="s">
        <v>105</v>
      </c>
      <c r="D6" s="206" t="s">
        <v>106</v>
      </c>
      <c r="E6" s="206" t="s">
        <v>107</v>
      </c>
      <c r="F6" s="206" t="s">
        <v>108</v>
      </c>
      <c r="G6" s="210"/>
      <c r="H6" s="207"/>
      <c r="I6" s="210" t="s">
        <v>109</v>
      </c>
      <c r="J6" s="210" t="s">
        <v>110</v>
      </c>
      <c r="K6" s="226" t="s">
        <v>111</v>
      </c>
      <c r="L6" s="227"/>
      <c r="M6" s="227"/>
      <c r="N6" s="227"/>
      <c r="O6" s="227"/>
      <c r="P6" s="228"/>
      <c r="Q6" s="210" t="s">
        <v>110</v>
      </c>
      <c r="R6" s="210"/>
      <c r="S6" s="210"/>
      <c r="T6" s="210"/>
      <c r="U6" s="210"/>
      <c r="V6" s="210"/>
      <c r="W6" s="210"/>
      <c r="X6" s="210"/>
      <c r="Y6" s="210"/>
    </row>
    <row r="7" ht="45.75" customHeight="1" spans="1:25">
      <c r="A7" s="213"/>
      <c r="B7" s="206"/>
      <c r="C7" s="206"/>
      <c r="D7" s="206"/>
      <c r="E7" s="206"/>
      <c r="F7" s="206"/>
      <c r="G7" s="210"/>
      <c r="H7" s="207"/>
      <c r="I7" s="210"/>
      <c r="J7" s="210"/>
      <c r="K7" s="210" t="s">
        <v>112</v>
      </c>
      <c r="L7" s="210" t="s">
        <v>113</v>
      </c>
      <c r="M7" s="208" t="s">
        <v>114</v>
      </c>
      <c r="N7" s="210" t="s">
        <v>115</v>
      </c>
      <c r="O7" s="215" t="s">
        <v>116</v>
      </c>
      <c r="P7" s="210" t="s">
        <v>117</v>
      </c>
      <c r="Q7" s="210" t="s">
        <v>118</v>
      </c>
      <c r="R7" s="210" t="s">
        <v>119</v>
      </c>
      <c r="S7" s="210" t="s">
        <v>120</v>
      </c>
      <c r="T7" s="210" t="s">
        <v>121</v>
      </c>
      <c r="U7" s="210" t="s">
        <v>122</v>
      </c>
      <c r="V7" s="208" t="s">
        <v>123</v>
      </c>
      <c r="W7" s="208" t="s">
        <v>124</v>
      </c>
      <c r="X7" s="215" t="s">
        <v>125</v>
      </c>
      <c r="Y7" s="208" t="s">
        <v>126</v>
      </c>
    </row>
    <row r="8" ht="60.95" customHeight="1" spans="1:25">
      <c r="A8" s="229" t="s">
        <v>127</v>
      </c>
      <c r="B8" s="230" t="e">
        <f>B9+#REF!</f>
        <v>#REF!</v>
      </c>
      <c r="C8" s="230" t="e">
        <f>C9+#REF!</f>
        <v>#REF!</v>
      </c>
      <c r="D8" s="230" t="e">
        <f>D9+#REF!</f>
        <v>#REF!</v>
      </c>
      <c r="E8" s="230" t="e">
        <f>E9+#REF!</f>
        <v>#REF!</v>
      </c>
      <c r="F8" s="230" t="e">
        <f>F9+#REF!</f>
        <v>#REF!</v>
      </c>
      <c r="G8" s="231">
        <f t="shared" ref="G8:J8" si="0">G9+G10+G11</f>
        <v>104</v>
      </c>
      <c r="H8" s="157" t="s">
        <v>128</v>
      </c>
      <c r="I8" s="232">
        <f t="shared" si="0"/>
        <v>1629.08</v>
      </c>
      <c r="J8" s="232">
        <f t="shared" si="0"/>
        <v>527.4</v>
      </c>
      <c r="K8" s="232">
        <f t="shared" ref="K8:Y8" si="1">K9+K10+K11</f>
        <v>556</v>
      </c>
      <c r="L8" s="232">
        <f t="shared" si="1"/>
        <v>303.5</v>
      </c>
      <c r="M8" s="232">
        <f t="shared" si="1"/>
        <v>492</v>
      </c>
      <c r="N8" s="232">
        <f t="shared" si="1"/>
        <v>176</v>
      </c>
      <c r="O8" s="232">
        <f t="shared" si="1"/>
        <v>100</v>
      </c>
      <c r="P8" s="232">
        <f t="shared" si="1"/>
        <v>1.58</v>
      </c>
      <c r="Q8" s="232">
        <f t="shared" si="1"/>
        <v>0</v>
      </c>
      <c r="R8" s="232">
        <f t="shared" si="1"/>
        <v>0</v>
      </c>
      <c r="S8" s="232">
        <f t="shared" si="1"/>
        <v>0</v>
      </c>
      <c r="T8" s="232">
        <f t="shared" si="1"/>
        <v>114</v>
      </c>
      <c r="U8" s="232">
        <f t="shared" si="1"/>
        <v>159</v>
      </c>
      <c r="V8" s="232">
        <f t="shared" si="1"/>
        <v>150</v>
      </c>
      <c r="W8" s="232">
        <f t="shared" si="1"/>
        <v>2</v>
      </c>
      <c r="X8" s="232">
        <f t="shared" si="1"/>
        <v>50.4</v>
      </c>
      <c r="Y8" s="232">
        <f t="shared" si="1"/>
        <v>52</v>
      </c>
    </row>
    <row r="9" ht="63" customHeight="1" spans="1:25">
      <c r="A9" s="216" t="s">
        <v>129</v>
      </c>
      <c r="B9" s="216">
        <f>25+8+4</f>
        <v>37</v>
      </c>
      <c r="C9" s="216">
        <v>16</v>
      </c>
      <c r="D9" s="216"/>
      <c r="E9" s="216"/>
      <c r="F9" s="216"/>
      <c r="G9" s="231" t="s">
        <v>130</v>
      </c>
      <c r="H9" s="232" t="s">
        <v>131</v>
      </c>
      <c r="I9" s="231">
        <f t="shared" ref="I9:I10" si="2">K9+L9+M9+N9+O9+P9</f>
        <v>1181.32</v>
      </c>
      <c r="J9" s="231">
        <f t="shared" ref="J9:J10" si="3">Q9+R9+S9+T9+U9+V9+W9+X9+Y9</f>
        <v>372</v>
      </c>
      <c r="K9" s="231">
        <v>360</v>
      </c>
      <c r="L9" s="231">
        <v>192</v>
      </c>
      <c r="M9" s="231">
        <v>410</v>
      </c>
      <c r="N9" s="231">
        <v>118</v>
      </c>
      <c r="O9" s="231">
        <v>100</v>
      </c>
      <c r="P9" s="231">
        <v>1.32</v>
      </c>
      <c r="Q9" s="231">
        <v>0</v>
      </c>
      <c r="R9" s="231">
        <v>0</v>
      </c>
      <c r="S9" s="231">
        <v>0</v>
      </c>
      <c r="T9" s="231">
        <v>98</v>
      </c>
      <c r="U9" s="231">
        <v>135</v>
      </c>
      <c r="V9" s="231">
        <v>90</v>
      </c>
      <c r="W9" s="231">
        <v>2</v>
      </c>
      <c r="X9" s="231">
        <v>47</v>
      </c>
      <c r="Y9" s="231"/>
    </row>
    <row r="10" ht="60" customHeight="1" spans="1:25">
      <c r="A10" s="216" t="s">
        <v>132</v>
      </c>
      <c r="B10" s="216"/>
      <c r="C10" s="216"/>
      <c r="D10" s="216"/>
      <c r="E10" s="216"/>
      <c r="F10" s="216"/>
      <c r="G10" s="231" t="s">
        <v>133</v>
      </c>
      <c r="H10" s="232" t="s">
        <v>134</v>
      </c>
      <c r="I10" s="231">
        <f t="shared" si="2"/>
        <v>167.76</v>
      </c>
      <c r="J10" s="231">
        <f t="shared" si="3"/>
        <v>35.4</v>
      </c>
      <c r="K10" s="231">
        <v>63</v>
      </c>
      <c r="L10" s="231">
        <v>54.5</v>
      </c>
      <c r="M10" s="231">
        <v>38</v>
      </c>
      <c r="N10" s="231">
        <v>12</v>
      </c>
      <c r="O10" s="231">
        <v>0</v>
      </c>
      <c r="P10" s="231">
        <v>0.26</v>
      </c>
      <c r="Q10" s="231">
        <v>0</v>
      </c>
      <c r="R10" s="231">
        <v>0</v>
      </c>
      <c r="S10" s="231">
        <v>0</v>
      </c>
      <c r="T10" s="231">
        <v>8</v>
      </c>
      <c r="U10" s="231">
        <v>12</v>
      </c>
      <c r="V10" s="231">
        <v>12</v>
      </c>
      <c r="W10" s="231">
        <v>0</v>
      </c>
      <c r="X10" s="231">
        <v>3.4</v>
      </c>
      <c r="Y10" s="231"/>
    </row>
    <row r="11" ht="66" customHeight="1" spans="1:25">
      <c r="A11" s="233" t="s">
        <v>135</v>
      </c>
      <c r="B11" s="216"/>
      <c r="C11" s="216"/>
      <c r="D11" s="216"/>
      <c r="E11" s="216"/>
      <c r="F11" s="216"/>
      <c r="G11" s="234" t="s">
        <v>136</v>
      </c>
      <c r="H11" s="232" t="s">
        <v>137</v>
      </c>
      <c r="I11" s="231" t="s">
        <v>138</v>
      </c>
      <c r="J11" s="231" t="s">
        <v>139</v>
      </c>
      <c r="K11" s="231" t="s">
        <v>140</v>
      </c>
      <c r="L11" s="231" t="s">
        <v>141</v>
      </c>
      <c r="M11" s="231" t="s">
        <v>142</v>
      </c>
      <c r="N11" s="231" t="s">
        <v>143</v>
      </c>
      <c r="O11" s="231" t="s">
        <v>144</v>
      </c>
      <c r="P11" s="231" t="s">
        <v>144</v>
      </c>
      <c r="Q11" s="231" t="s">
        <v>144</v>
      </c>
      <c r="R11" s="231" t="s">
        <v>144</v>
      </c>
      <c r="S11" s="231" t="s">
        <v>144</v>
      </c>
      <c r="T11" s="231" t="s">
        <v>145</v>
      </c>
      <c r="U11" s="231" t="s">
        <v>146</v>
      </c>
      <c r="V11" s="231" t="s">
        <v>147</v>
      </c>
      <c r="W11" s="231" t="s">
        <v>144</v>
      </c>
      <c r="X11" s="231" t="s">
        <v>144</v>
      </c>
      <c r="Y11" s="231" t="s">
        <v>148</v>
      </c>
    </row>
    <row r="12" ht="29.25" customHeight="1" spans="1:25">
      <c r="A12" s="235" t="s">
        <v>149</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row>
  </sheetData>
  <mergeCells count="16">
    <mergeCell ref="A2:Y2"/>
    <mergeCell ref="B5:F5"/>
    <mergeCell ref="I5:Y5"/>
    <mergeCell ref="K6:P6"/>
    <mergeCell ref="Q6:Y6"/>
    <mergeCell ref="A12:Y12"/>
    <mergeCell ref="A5:A7"/>
    <mergeCell ref="B6:B7"/>
    <mergeCell ref="C6:C7"/>
    <mergeCell ref="D6:D7"/>
    <mergeCell ref="E6:E7"/>
    <mergeCell ref="F6:F7"/>
    <mergeCell ref="G5:G7"/>
    <mergeCell ref="H5:H7"/>
    <mergeCell ref="I6:I7"/>
    <mergeCell ref="J6:J7"/>
  </mergeCells>
  <pageMargins left="0.751388888888889" right="0.751388888888889" top="1" bottom="1" header="0.5" footer="0.5"/>
  <pageSetup paperSize="9" scale="6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2"/>
    <pageSetUpPr fitToPage="1"/>
  </sheetPr>
  <dimension ref="A2:AG16"/>
  <sheetViews>
    <sheetView zoomScale="130" zoomScaleNormal="130" workbookViewId="0">
      <pane xSplit="1" ySplit="7" topLeftCell="B8" activePane="bottomRight" state="frozen"/>
      <selection/>
      <selection pane="topRight"/>
      <selection pane="bottomLeft"/>
      <selection pane="bottomRight" activeCell="J15" sqref="J15"/>
    </sheetView>
  </sheetViews>
  <sheetFormatPr defaultColWidth="9" defaultRowHeight="13.5"/>
  <cols>
    <col min="1" max="1" width="18.25" customWidth="1"/>
    <col min="2" max="2" width="1.125" hidden="1" customWidth="1"/>
    <col min="3" max="5" width="3.875" hidden="1" customWidth="1"/>
    <col min="6" max="6" width="13.25" hidden="1" customWidth="1"/>
    <col min="7" max="7" width="13.125" customWidth="1"/>
    <col min="8" max="8" width="7.625" customWidth="1"/>
    <col min="9" max="11" width="7.75" customWidth="1"/>
    <col min="12" max="12" width="10.25" customWidth="1"/>
    <col min="13" max="15" width="7.75" customWidth="1"/>
    <col min="16" max="16" width="7.125" customWidth="1"/>
    <col min="17" max="17" width="6.75" customWidth="1"/>
    <col min="18" max="18" width="8.375" customWidth="1"/>
    <col min="19" max="19" width="7.75" customWidth="1"/>
    <col min="20" max="21" width="7.625" customWidth="1"/>
    <col min="22" max="22" width="6.875" customWidth="1"/>
    <col min="23" max="23" width="7.75" customWidth="1"/>
    <col min="24" max="30" width="6.125" customWidth="1"/>
    <col min="31" max="31" width="7" customWidth="1"/>
    <col min="32" max="32" width="6.5" customWidth="1"/>
    <col min="33" max="33" width="13.125" customWidth="1"/>
    <col min="34" max="36" width="9" customWidth="1"/>
  </cols>
  <sheetData>
    <row r="2" ht="27" spans="1:33">
      <c r="A2" s="202" t="s">
        <v>150</v>
      </c>
      <c r="B2" s="202"/>
      <c r="C2" s="202"/>
      <c r="D2" s="202"/>
      <c r="E2" s="202"/>
      <c r="F2" s="202"/>
      <c r="G2" s="202"/>
      <c r="H2" s="202"/>
      <c r="I2" s="203"/>
      <c r="J2" s="202"/>
      <c r="K2" s="202"/>
      <c r="L2" s="202"/>
      <c r="M2" s="202"/>
      <c r="N2" s="202"/>
      <c r="O2" s="202"/>
      <c r="P2" s="202"/>
      <c r="Q2" s="202"/>
      <c r="R2" s="202"/>
      <c r="S2" s="202"/>
      <c r="T2" s="202"/>
      <c r="U2" s="202"/>
      <c r="V2" s="202"/>
      <c r="W2" s="202"/>
      <c r="X2" s="202"/>
      <c r="Y2" s="202"/>
      <c r="Z2" s="202"/>
      <c r="AA2" s="202"/>
      <c r="AB2" s="202"/>
      <c r="AC2" s="202"/>
      <c r="AD2" s="202"/>
      <c r="AE2" s="202"/>
      <c r="AF2" s="202"/>
      <c r="AG2" s="202"/>
    </row>
    <row r="3" ht="12.75" customHeight="1" spans="1:33">
      <c r="G3" s="204"/>
    </row>
    <row r="4" ht="18.75" customHeight="1" spans="1:33">
      <c r="G4" s="204"/>
    </row>
    <row r="5" ht="21.75" customHeight="1" spans="1:33">
      <c r="A5" s="205" t="s">
        <v>99</v>
      </c>
      <c r="B5" s="206" t="s">
        <v>100</v>
      </c>
      <c r="C5" s="206"/>
      <c r="D5" s="206"/>
      <c r="E5" s="206"/>
      <c r="F5" s="206"/>
      <c r="G5" s="207" t="s">
        <v>102</v>
      </c>
      <c r="H5" s="208" t="s">
        <v>151</v>
      </c>
      <c r="I5" s="209"/>
      <c r="J5" s="210"/>
      <c r="K5" s="210"/>
      <c r="L5" s="210"/>
      <c r="M5" s="210"/>
      <c r="N5" s="210"/>
      <c r="O5" s="210"/>
      <c r="P5" s="210"/>
      <c r="Q5" s="210"/>
      <c r="R5" s="210"/>
      <c r="S5" s="210"/>
      <c r="T5" s="210"/>
      <c r="U5" s="210"/>
      <c r="V5" s="210"/>
      <c r="W5" s="210"/>
      <c r="X5" s="210"/>
      <c r="Y5" s="210"/>
      <c r="Z5" s="210"/>
      <c r="AA5" s="210"/>
      <c r="AB5" s="210"/>
      <c r="AC5" s="210"/>
      <c r="AD5" s="210"/>
      <c r="AE5" s="210"/>
      <c r="AF5" s="210"/>
      <c r="AG5" s="210"/>
    </row>
    <row r="6" ht="19.5" customHeight="1" spans="1:33">
      <c r="A6" s="211"/>
      <c r="B6" s="206" t="s">
        <v>104</v>
      </c>
      <c r="C6" s="206" t="s">
        <v>105</v>
      </c>
      <c r="D6" s="206" t="s">
        <v>106</v>
      </c>
      <c r="E6" s="206" t="s">
        <v>107</v>
      </c>
      <c r="F6" s="206" t="s">
        <v>108</v>
      </c>
      <c r="G6" s="207"/>
      <c r="H6" s="208" t="s">
        <v>152</v>
      </c>
      <c r="I6" s="208" t="s">
        <v>153</v>
      </c>
      <c r="J6" s="208" t="s">
        <v>154</v>
      </c>
      <c r="K6" s="212" t="s">
        <v>155</v>
      </c>
      <c r="L6" s="208" t="s">
        <v>156</v>
      </c>
      <c r="M6" s="212" t="s">
        <v>157</v>
      </c>
      <c r="N6" s="208" t="s">
        <v>158</v>
      </c>
      <c r="O6" s="208" t="s">
        <v>159</v>
      </c>
      <c r="P6" s="208" t="s">
        <v>152</v>
      </c>
      <c r="Q6" s="210"/>
      <c r="R6" s="210"/>
      <c r="S6" s="210"/>
      <c r="T6" s="210"/>
      <c r="U6" s="210"/>
      <c r="V6" s="210"/>
      <c r="W6" s="208" t="s">
        <v>153</v>
      </c>
      <c r="X6" s="208"/>
      <c r="Y6" s="208"/>
      <c r="Z6" s="208"/>
      <c r="AA6" s="208"/>
      <c r="AB6" s="208"/>
      <c r="AC6" s="208"/>
      <c r="AD6" s="208"/>
      <c r="AE6" s="208" t="s">
        <v>154</v>
      </c>
      <c r="AF6" s="208"/>
      <c r="AG6" s="208"/>
    </row>
    <row r="7" ht="45.75" customHeight="1" spans="1:33">
      <c r="A7" s="213"/>
      <c r="B7" s="206"/>
      <c r="C7" s="206"/>
      <c r="D7" s="206"/>
      <c r="E7" s="206"/>
      <c r="F7" s="206"/>
      <c r="G7" s="207"/>
      <c r="H7" s="210"/>
      <c r="I7" s="209"/>
      <c r="J7" s="208"/>
      <c r="K7" s="214"/>
      <c r="L7" s="208"/>
      <c r="M7" s="214"/>
      <c r="N7" s="208"/>
      <c r="O7" s="208"/>
      <c r="P7" s="208" t="s">
        <v>160</v>
      </c>
      <c r="Q7" s="208" t="s">
        <v>161</v>
      </c>
      <c r="R7" s="208" t="s">
        <v>162</v>
      </c>
      <c r="S7" s="208" t="s">
        <v>163</v>
      </c>
      <c r="T7" s="215" t="s">
        <v>164</v>
      </c>
      <c r="U7" s="215" t="s">
        <v>165</v>
      </c>
      <c r="V7" s="208" t="s">
        <v>166</v>
      </c>
      <c r="W7" s="208" t="s">
        <v>167</v>
      </c>
      <c r="X7" s="208" t="s">
        <v>168</v>
      </c>
      <c r="Y7" s="208" t="s">
        <v>169</v>
      </c>
      <c r="Z7" s="208" t="s">
        <v>170</v>
      </c>
      <c r="AA7" s="208" t="s">
        <v>171</v>
      </c>
      <c r="AB7" s="208" t="s">
        <v>172</v>
      </c>
      <c r="AC7" s="208" t="s">
        <v>173</v>
      </c>
      <c r="AD7" s="208" t="s">
        <v>174</v>
      </c>
      <c r="AE7" s="208" t="s">
        <v>175</v>
      </c>
      <c r="AF7" s="208" t="s">
        <v>176</v>
      </c>
      <c r="AG7" s="208" t="s">
        <v>177</v>
      </c>
    </row>
    <row r="8" ht="63" customHeight="1" spans="1:33">
      <c r="A8" s="216" t="s">
        <v>178</v>
      </c>
      <c r="B8" s="216">
        <f>25+8+4</f>
        <v>37</v>
      </c>
      <c r="C8" s="216">
        <v>16</v>
      </c>
      <c r="D8" s="216"/>
      <c r="E8" s="216"/>
      <c r="F8" s="216"/>
      <c r="G8" s="121">
        <f>H8+I8+J8+L8+M8+N8+O8+K8</f>
        <v>882</v>
      </c>
      <c r="H8" s="217">
        <f>P8+Q8+R8+S8+T8+V8+U8</f>
        <v>162</v>
      </c>
      <c r="I8" s="218">
        <f>SUM(W8:AD8)</f>
        <v>505</v>
      </c>
      <c r="J8" s="217">
        <f>AE8+AF8+AG8</f>
        <v>60</v>
      </c>
      <c r="K8" s="217">
        <v>25</v>
      </c>
      <c r="L8" s="219">
        <v>40</v>
      </c>
      <c r="M8" s="217">
        <v>40</v>
      </c>
      <c r="N8" s="217">
        <v>30</v>
      </c>
      <c r="O8" s="217">
        <v>20</v>
      </c>
      <c r="P8" s="217">
        <v>93</v>
      </c>
      <c r="Q8" s="217">
        <v>20</v>
      </c>
      <c r="R8" s="217">
        <v>3</v>
      </c>
      <c r="S8" s="217">
        <v>3</v>
      </c>
      <c r="T8" s="217">
        <v>30</v>
      </c>
      <c r="U8" s="217">
        <v>10</v>
      </c>
      <c r="V8" s="217">
        <v>3</v>
      </c>
      <c r="W8" s="217">
        <v>5</v>
      </c>
      <c r="X8" s="217">
        <v>50</v>
      </c>
      <c r="Y8" s="217">
        <v>20</v>
      </c>
      <c r="Z8" s="217">
        <v>30</v>
      </c>
      <c r="AA8" s="217">
        <v>5</v>
      </c>
      <c r="AB8" s="217">
        <v>240</v>
      </c>
      <c r="AC8" s="217">
        <v>105</v>
      </c>
      <c r="AD8" s="217">
        <v>50</v>
      </c>
      <c r="AE8" s="218">
        <v>40</v>
      </c>
      <c r="AF8" s="217">
        <v>10</v>
      </c>
      <c r="AG8" s="217">
        <v>10</v>
      </c>
    </row>
    <row r="9" ht="60.95" customHeight="1" spans="1:33">
      <c r="A9" s="216" t="s">
        <v>179</v>
      </c>
      <c r="B9" s="216"/>
      <c r="C9" s="216"/>
      <c r="D9" s="216"/>
      <c r="E9" s="216"/>
      <c r="F9" s="216"/>
      <c r="G9" s="121">
        <f>H9+I9+J9+L9+M9+N9+O9</f>
        <v>14</v>
      </c>
      <c r="H9" s="217">
        <v>0</v>
      </c>
      <c r="I9" s="218">
        <v>12</v>
      </c>
      <c r="J9" s="217">
        <v>2</v>
      </c>
      <c r="K9" s="217"/>
      <c r="L9" s="220"/>
      <c r="M9" s="217">
        <v>0</v>
      </c>
      <c r="N9" s="217">
        <v>0</v>
      </c>
      <c r="O9" s="217"/>
      <c r="P9" s="217"/>
      <c r="Q9" s="217"/>
      <c r="R9" s="217"/>
      <c r="S9" s="217"/>
      <c r="T9" s="217"/>
      <c r="U9" s="217"/>
      <c r="V9" s="217"/>
      <c r="W9" s="217"/>
      <c r="X9" s="217"/>
      <c r="Y9" s="217"/>
      <c r="Z9" s="217"/>
      <c r="AA9" s="217"/>
      <c r="AB9" s="217">
        <v>10</v>
      </c>
      <c r="AC9" s="217"/>
      <c r="AD9" s="217">
        <v>2</v>
      </c>
      <c r="AE9" s="218">
        <v>1.7</v>
      </c>
      <c r="AF9" s="217"/>
      <c r="AG9" s="217"/>
    </row>
    <row r="10" ht="29.25" customHeight="1" spans="1:33">
      <c r="A10" s="221" t="s">
        <v>180</v>
      </c>
      <c r="B10" s="222"/>
      <c r="C10" s="222"/>
      <c r="D10" s="222"/>
      <c r="E10" s="222"/>
      <c r="F10" s="222"/>
      <c r="G10" s="222"/>
      <c r="H10" s="222"/>
      <c r="I10" s="223"/>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4"/>
    </row>
    <row r="16" ht="11.1" customHeight="1"/>
  </sheetData>
  <mergeCells count="22">
    <mergeCell ref="A2:AG2"/>
    <mergeCell ref="B5:F5"/>
    <mergeCell ref="H5:AG5"/>
    <mergeCell ref="P6:V6"/>
    <mergeCell ref="W6:AD6"/>
    <mergeCell ref="AE6:AG6"/>
    <mergeCell ref="A10:AG10"/>
    <mergeCell ref="A5:A7"/>
    <mergeCell ref="B6:B7"/>
    <mergeCell ref="C6:C7"/>
    <mergeCell ref="D6:D7"/>
    <mergeCell ref="E6:E7"/>
    <mergeCell ref="F6:F7"/>
    <mergeCell ref="G5:G7"/>
    <mergeCell ref="H6:H7"/>
    <mergeCell ref="I6:I7"/>
    <mergeCell ref="J6:J7"/>
    <mergeCell ref="K6:K7"/>
    <mergeCell ref="L6:L7"/>
    <mergeCell ref="M6:M7"/>
    <mergeCell ref="N6:N7"/>
    <mergeCell ref="O6:O7"/>
  </mergeCells>
  <printOptions horizontalCentered="1"/>
  <pageMargins left="0.751388888888889" right="0.279166666666667" top="1.01875" bottom="0.979166666666667" header="0.55" footer="0.511805555555556"/>
  <pageSetup paperSize="9" scale="56" firstPageNumber="12" orientation="landscape"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政府预算 (2)</vt:lpstr>
      <vt:lpstr>2022年咸宁高新区预算执行情况表</vt:lpstr>
      <vt:lpstr>政府预算</vt:lpstr>
      <vt:lpstr>2023年咸宁高新区收入预算表</vt:lpstr>
      <vt:lpstr>2023年咸宁高新区支出预算表</vt:lpstr>
      <vt:lpstr>部门预算 </vt:lpstr>
      <vt:lpstr>人员类支出明细</vt:lpstr>
      <vt:lpstr>运转类支出明细 </vt:lpstr>
      <vt:lpstr>特定目标类支出明细 (2)</vt:lpstr>
      <vt:lpstr>基金封面</vt:lpstr>
      <vt:lpstr>基金收入预算 </vt:lpstr>
      <vt:lpstr>基金支出预算  </vt:lpstr>
      <vt:lpstr>政府采购</vt:lpstr>
      <vt:lpstr>政府采购明细表</vt:lpstr>
      <vt:lpstr>国有资本经营收入预算表</vt:lpstr>
      <vt:lpstr>国有资本经营支出预算表</vt:lpstr>
      <vt:lpstr>社会保险基金收入预算表</vt:lpstr>
      <vt:lpstr>社会保险基金支出预算表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2020-01-18T08:44:00Z</dcterms:created>
  <cp:lastPrinted>2021-07-16T09:16:00Z</cp:lastPrinted>
  <dcterms:modified xsi:type="dcterms:W3CDTF">2026-05-22T11:14:50Z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30CAB6FAB138487D88E334E247CC60E7</vt:lpwstr>
  </property>
</Properties>
</file>