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1715" firstSheet="5" activeTab="10"/>
  </bookViews>
  <sheets>
    <sheet name="封面 " sheetId="44" r:id="rId1"/>
    <sheet name="目录" sheetId="28" r:id="rId2"/>
    <sheet name="2023年咸宁高新区预算执行情况表" sheetId="40" r:id="rId3"/>
    <sheet name="2024年咸宁高新区预算收支情况表" sheetId="45" r:id="rId4"/>
    <sheet name="2024年咸宁高新区一般公共预算支出情况表" sheetId="32" r:id="rId5"/>
    <sheet name="2024年高新区部门预算支出" sheetId="50" r:id="rId6"/>
    <sheet name="人员类支出 " sheetId="53" r:id="rId7"/>
    <sheet name="运转类支出明细 " sheetId="34" r:id="rId8"/>
    <sheet name="特定目标类支出明细 " sheetId="35" r:id="rId9"/>
    <sheet name="基金收入预算 " sheetId="51" r:id="rId10"/>
    <sheet name="基金支出预算  " sheetId="52" r:id="rId11"/>
  </sheets>
  <definedNames>
    <definedName name="_xlnm._FilterDatabase" localSheetId="8" hidden="1">'特定目标类支出明细 '!$A$5:$H$169</definedName>
    <definedName name="_xlnm.Print_Area" hidden="1">#REF!</definedName>
    <definedName name="_xlnm.Print_Titles" hidden="1">#N/A</definedName>
    <definedName name="_xlnm.Print_Area" localSheetId="1">#REF!</definedName>
    <definedName name="_xlnm._FilterDatabase" localSheetId="7" hidden="1">'运转类支出明细 '!$A$8:$AG$8</definedName>
    <definedName name="_xlnm.Criteria" localSheetId="8">'特定目标类支出明细 '!#REF!</definedName>
    <definedName name="_xlnm.Print_Titles" localSheetId="8">'特定目标类支出明细 '!$1:$4</definedName>
    <definedName name="_xlnm.Print_Titles" localSheetId="2">'2023年咸宁高新区预算执行情况表'!$1:$3</definedName>
    <definedName name="_xlnm.Print_Area" localSheetId="0" hidden="1">#REF!</definedName>
    <definedName name="_xlnm.Print_Titles" localSheetId="3">'2024年咸宁高新区预算收支情况表'!$1:$3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<sst xmlns="http://schemas.openxmlformats.org/spreadsheetml/2006/main" count="680" uniqueCount="570">
  <si>
    <r>
      <rPr>
        <sz val="36"/>
        <color rgb="FF000000"/>
        <rFont val="方正小标宋简体"/>
        <charset val="134"/>
      </rPr>
      <t>咸宁高新技术产业开发区
2023年预算执行情况和2024年财政预算</t>
    </r>
    <r>
      <rPr>
        <sz val="28"/>
        <color rgb="FF000000"/>
        <rFont val="方正小标宋简体"/>
        <charset val="134"/>
      </rPr>
      <t xml:space="preserve">
</t>
    </r>
    <r>
      <rPr>
        <sz val="16"/>
        <color rgb="FF000000"/>
        <rFont val="楷体_GB2312"/>
        <charset val="134"/>
      </rPr>
      <t>编制单位：咸宁高新区财金局
编制日期：二</t>
    </r>
    <r>
      <rPr>
        <sz val="16"/>
        <color rgb="FF000000"/>
        <rFont val="宋体"/>
        <charset val="134"/>
      </rPr>
      <t>〇</t>
    </r>
    <r>
      <rPr>
        <sz val="16"/>
        <color rgb="FF000000"/>
        <rFont val="楷体_GB2312"/>
        <charset val="134"/>
      </rPr>
      <t>二四年</t>
    </r>
  </si>
  <si>
    <t>目       录</t>
  </si>
  <si>
    <t>首   页：</t>
  </si>
  <si>
    <t>关于2023年咸宁高新区预算执行情况说明………………………………………………………</t>
  </si>
  <si>
    <t>关于2024年咸宁高新区预算编制情况汇报………………………………………………………</t>
  </si>
  <si>
    <t>表   一：</t>
  </si>
  <si>
    <t>2023年咸宁高新区预算执行情况表…………………………………………………</t>
  </si>
  <si>
    <t>表   二：</t>
  </si>
  <si>
    <t>2024年咸宁高新区预算收支情况表………………………………………………………</t>
  </si>
  <si>
    <t>表   三：</t>
  </si>
  <si>
    <t>2024年咸宁高新区一般公共预算支出情况表………………………………………………</t>
  </si>
  <si>
    <t>表   四：</t>
  </si>
  <si>
    <t>2024年咸宁高新区部门预算支出情况表…………………………………………</t>
  </si>
  <si>
    <t>表   五：</t>
  </si>
  <si>
    <t>2024年咸宁高新区人员支出预算表……………………………………………………</t>
  </si>
  <si>
    <t>表   六：</t>
  </si>
  <si>
    <t>2024年咸宁高新区运转支出情况表…………………………………………………………</t>
  </si>
  <si>
    <t>表   七：</t>
  </si>
  <si>
    <t>2024年咸宁高新区特定目标支出明细表…………………………………………</t>
  </si>
  <si>
    <t>表   八：</t>
  </si>
  <si>
    <t>2024年咸宁高新区基金预算--基金收入预算表………………………………………</t>
  </si>
  <si>
    <t>表   九：</t>
  </si>
  <si>
    <t>2024年咸宁高新区基金预算--基金支出预算表………………………………………</t>
  </si>
  <si>
    <t>2023年咸宁高新区预算执行情况表</t>
  </si>
  <si>
    <t>项            目</t>
  </si>
  <si>
    <t>2022年决算数</t>
  </si>
  <si>
    <t>2023年完成数</t>
  </si>
  <si>
    <t>比上年+、-       
金额</t>
  </si>
  <si>
    <t>比上年+、-%</t>
  </si>
  <si>
    <t>收  入  合  计</t>
  </si>
  <si>
    <t>一、公共预算总收入</t>
  </si>
  <si>
    <t xml:space="preserve"> （一）本级征收—中央预算收入</t>
  </si>
  <si>
    <t xml:space="preserve"> （二）本级征收—一般公共预算收入</t>
  </si>
  <si>
    <t xml:space="preserve">  1.税收收入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</si>
  <si>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</si>
  <si>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</si>
  <si>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</si>
  <si>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</si>
  <si>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</si>
  <si>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</si>
  <si>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</si>
  <si>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</si>
  <si>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 </t>
  </si>
  <si>
    <t xml:space="preserve">    车船税</t>
  </si>
  <si>
    <t xml:space="preserve">    耕地占用税 </t>
  </si>
  <si>
    <t xml:space="preserve">    契税</t>
  </si>
  <si>
    <t xml:space="preserve">    环境保护税</t>
  </si>
  <si>
    <t xml:space="preserve">    其他税收收入</t>
  </si>
  <si>
    <t xml:space="preserve">  2.非税收入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</si>
  <si>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</si>
  <si>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</si>
  <si>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</si>
  <si>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</si>
  <si>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</si>
  <si>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</si>
  <si>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公租房租金收入</t>
  </si>
  <si>
    <t xml:space="preserve">    其他收入</t>
  </si>
  <si>
    <t xml:space="preserve">  3.上年结余结转资金</t>
  </si>
  <si>
    <t>二、政府性基金收入</t>
  </si>
  <si>
    <t xml:space="preserve"> （一）本级收入</t>
  </si>
  <si>
    <t xml:space="preserve">  (二）上级专项债收入</t>
  </si>
  <si>
    <t>（三）上级补助基金</t>
  </si>
  <si>
    <t xml:space="preserve"> （四）上年结余结转</t>
  </si>
  <si>
    <t>支  出  合  计</t>
  </si>
  <si>
    <t>一、公共预算支出</t>
  </si>
  <si>
    <t xml:space="preserve">    一般公共服务</t>
  </si>
  <si>
    <t xml:space="preserve">    公共安全</t>
  </si>
  <si>
    <t xml:space="preserve">    教育</t>
  </si>
  <si>
    <t xml:space="preserve">    科学技术</t>
  </si>
  <si>
    <t xml:space="preserve">    文化旅游体育与传媒支出</t>
  </si>
  <si>
    <t xml:space="preserve">    社会保障和就业</t>
  </si>
  <si>
    <t xml:space="preserve">    卫生健康</t>
  </si>
  <si>
    <t xml:space="preserve">    环境保护</t>
  </si>
  <si>
    <t xml:space="preserve">    城乡社区事务</t>
  </si>
  <si>
    <t xml:space="preserve">    农林水事务</t>
  </si>
  <si>
    <t xml:space="preserve">    交通运输</t>
  </si>
  <si>
    <t xml:space="preserve">    资源勘探电力信息等事务</t>
  </si>
  <si>
    <t xml:space="preserve">    商业服务业等事务</t>
  </si>
  <si>
    <t xml:space="preserve">    金融支出</t>
  </si>
  <si>
    <t xml:space="preserve">  自然资源海洋气象等支出</t>
  </si>
  <si>
    <t xml:space="preserve">    住房保障支出</t>
  </si>
  <si>
    <t xml:space="preserve">  粮油物资储备支出</t>
  </si>
  <si>
    <t xml:space="preserve">    灾害防治及应急管理</t>
  </si>
  <si>
    <t xml:space="preserve">    其他支出</t>
  </si>
  <si>
    <t xml:space="preserve">    预备费</t>
  </si>
  <si>
    <t>二、上解上级支出</t>
  </si>
  <si>
    <t xml:space="preserve">    上划中央支出</t>
  </si>
  <si>
    <t xml:space="preserve">    上解省级支出</t>
  </si>
  <si>
    <t xml:space="preserve">    上解市级支出</t>
  </si>
  <si>
    <r>
      <rPr>
        <sz val="12"/>
        <rFont val="Times New Roman"/>
        <charset val="134"/>
      </rPr>
      <t>79268(</t>
    </r>
    <r>
      <rPr>
        <sz val="12"/>
        <rFont val="方正书宋_GBK"/>
        <charset val="134"/>
      </rPr>
      <t>其中包含咸安区结算资金</t>
    </r>
    <r>
      <rPr>
        <sz val="12"/>
        <rFont val="Times New Roman"/>
        <charset val="134"/>
      </rPr>
      <t>2653</t>
    </r>
    <r>
      <rPr>
        <sz val="12"/>
        <rFont val="方正书宋_GBK"/>
        <charset val="134"/>
      </rPr>
      <t>、城管结算</t>
    </r>
    <r>
      <rPr>
        <sz val="12"/>
        <rFont val="Times New Roman"/>
        <charset val="134"/>
      </rPr>
      <t>4420</t>
    </r>
    <r>
      <rPr>
        <sz val="12"/>
        <rFont val="方正书宋_GBK"/>
        <charset val="134"/>
      </rPr>
      <t>、湖科结算</t>
    </r>
    <r>
      <rPr>
        <sz val="12"/>
        <rFont val="Times New Roman"/>
        <charset val="134"/>
      </rPr>
      <t>2000</t>
    </r>
    <r>
      <rPr>
        <sz val="12"/>
        <rFont val="方正书宋_GBK"/>
        <charset val="134"/>
      </rPr>
      <t>等）</t>
    </r>
  </si>
  <si>
    <t>三、政府性基金支出</t>
  </si>
  <si>
    <t>四、结转下年支出</t>
  </si>
  <si>
    <t>年  终  结  余</t>
  </si>
  <si>
    <t>2024年咸宁高新区预算收支情况表</t>
  </si>
  <si>
    <t>2024年预算数</t>
  </si>
  <si>
    <t xml:space="preserve"> 3.上年结余结转资金</t>
  </si>
  <si>
    <t xml:space="preserve"> （三）上年结余结转</t>
  </si>
  <si>
    <r>
      <rPr>
        <sz val="12"/>
        <rFont val="Times New Roman"/>
        <charset val="134"/>
      </rPr>
      <t>84678(</t>
    </r>
    <r>
      <rPr>
        <sz val="12"/>
        <rFont val="方正书宋_GBK"/>
        <charset val="134"/>
      </rPr>
      <t>其中包含咸安区结算资金</t>
    </r>
    <r>
      <rPr>
        <sz val="12"/>
        <rFont val="Times New Roman"/>
        <charset val="134"/>
      </rPr>
      <t>2653</t>
    </r>
    <r>
      <rPr>
        <sz val="12"/>
        <rFont val="方正书宋_GBK"/>
        <charset val="134"/>
      </rPr>
      <t>、城管结算</t>
    </r>
    <r>
      <rPr>
        <sz val="12"/>
        <rFont val="Times New Roman"/>
        <charset val="134"/>
      </rPr>
      <t>4420</t>
    </r>
    <r>
      <rPr>
        <sz val="12"/>
        <rFont val="方正书宋_GBK"/>
        <charset val="134"/>
      </rPr>
      <t>、湖科结算</t>
    </r>
    <r>
      <rPr>
        <sz val="12"/>
        <rFont val="Times New Roman"/>
        <charset val="134"/>
      </rPr>
      <t>2000</t>
    </r>
    <r>
      <rPr>
        <sz val="12"/>
        <rFont val="方正书宋_GBK"/>
        <charset val="134"/>
      </rPr>
      <t>等</t>
    </r>
  </si>
  <si>
    <t>2024年咸宁高新区一般公共预算支出情况表</t>
  </si>
  <si>
    <t>表四</t>
  </si>
  <si>
    <t>单位：万元</t>
  </si>
  <si>
    <t>单位名称（项目）</t>
  </si>
  <si>
    <t>合  计</t>
  </si>
  <si>
    <t>本级财力安排</t>
  </si>
  <si>
    <t>上 级      转移支付</t>
  </si>
  <si>
    <t>备 注</t>
  </si>
  <si>
    <t>小计</t>
  </si>
  <si>
    <t>管委会      机关</t>
  </si>
  <si>
    <t>市直
派出机构</t>
  </si>
  <si>
    <t>管委会    专项</t>
  </si>
  <si>
    <t>合    计</t>
  </si>
  <si>
    <t>一、人员支出</t>
  </si>
  <si>
    <t>二、运转支出</t>
  </si>
  <si>
    <t xml:space="preserve">  1.运转项目公用经费</t>
  </si>
  <si>
    <t xml:space="preserve">  2.其他运转类项目</t>
  </si>
  <si>
    <t xml:space="preserve">    其中：公务招待费</t>
  </si>
  <si>
    <t xml:space="preserve">         车辆运行经费</t>
  </si>
  <si>
    <t xml:space="preserve">         公务车购置</t>
  </si>
  <si>
    <t xml:space="preserve">         因公出国</t>
  </si>
  <si>
    <t>三、特定目标支出</t>
  </si>
  <si>
    <t xml:space="preserve">    其中：招商经费—商务接待费</t>
  </si>
  <si>
    <t xml:space="preserve">          招商经费—招商引资业务费</t>
  </si>
  <si>
    <t>2024年高新区部门预算情况表（按在编人数计算）</t>
  </si>
  <si>
    <t>表六</t>
  </si>
  <si>
    <t>人员编制数</t>
  </si>
  <si>
    <t>合 计</t>
  </si>
  <si>
    <t>基本保障支出</t>
  </si>
  <si>
    <t>项目支出</t>
  </si>
  <si>
    <t>小 计</t>
  </si>
  <si>
    <t>工资及福       利支出</t>
  </si>
  <si>
    <t>对个人和家庭的补助支出</t>
  </si>
  <si>
    <t>公用        经费</t>
  </si>
  <si>
    <t>其他运转经费</t>
  </si>
  <si>
    <t>公共预算</t>
  </si>
  <si>
    <t>其他预算</t>
  </si>
  <si>
    <r>
      <rPr>
        <b/>
        <sz val="11"/>
        <rFont val="楷体_GB2312"/>
        <charset val="134"/>
      </rPr>
      <t>合</t>
    </r>
    <r>
      <rPr>
        <b/>
        <sz val="11"/>
        <rFont val="Times New Roman"/>
        <charset val="0"/>
      </rPr>
      <t xml:space="preserve">  </t>
    </r>
    <r>
      <rPr>
        <b/>
        <sz val="11"/>
        <rFont val="楷体_GB2312"/>
        <charset val="134"/>
      </rPr>
      <t>计</t>
    </r>
  </si>
  <si>
    <t>1.</t>
  </si>
  <si>
    <t>办公室</t>
  </si>
  <si>
    <t>2.</t>
  </si>
  <si>
    <r>
      <rPr>
        <sz val="11"/>
        <rFont val="楷体_GB2312"/>
        <charset val="134"/>
      </rPr>
      <t>党群工作部</t>
    </r>
  </si>
  <si>
    <t>3.</t>
  </si>
  <si>
    <t>科创局</t>
  </si>
  <si>
    <t>4.</t>
  </si>
  <si>
    <t>财金局</t>
  </si>
  <si>
    <t>5.</t>
  </si>
  <si>
    <r>
      <rPr>
        <sz val="11"/>
        <rFont val="楷体_GB2312"/>
        <charset val="134"/>
      </rPr>
      <t>招商局</t>
    </r>
  </si>
  <si>
    <t>6.</t>
  </si>
  <si>
    <r>
      <rPr>
        <sz val="11"/>
        <rFont val="楷体_GB2312"/>
        <charset val="134"/>
      </rPr>
      <t>政务服务局</t>
    </r>
  </si>
  <si>
    <t>7.</t>
  </si>
  <si>
    <t>建管局</t>
  </si>
  <si>
    <t>8.</t>
  </si>
  <si>
    <r>
      <rPr>
        <sz val="11"/>
        <rFont val="楷体_GB2312"/>
        <charset val="134"/>
      </rPr>
      <t>纪工委（监察局）</t>
    </r>
  </si>
  <si>
    <t>9.</t>
  </si>
  <si>
    <t>咸嘉临港新城</t>
  </si>
  <si>
    <t>10.</t>
  </si>
  <si>
    <r>
      <rPr>
        <sz val="11"/>
        <rFont val="楷体_GB2312"/>
        <charset val="134"/>
      </rPr>
      <t>市直派出机构</t>
    </r>
  </si>
  <si>
    <t>——</t>
  </si>
  <si>
    <t>备注：</t>
  </si>
  <si>
    <t>管委会运转类经费及人员经费均由办公室统一申报，故均记在办公室名下</t>
  </si>
  <si>
    <t>2024年咸宁高新区一般公共预算--人员类支出明细表</t>
  </si>
  <si>
    <t>部门单位</t>
  </si>
  <si>
    <t>人事信息</t>
  </si>
  <si>
    <r>
      <rPr>
        <b/>
        <sz val="9"/>
        <rFont val="楷体_GB2312"/>
        <charset val="134"/>
      </rPr>
      <t>编
制
数
（人数）</t>
    </r>
  </si>
  <si>
    <r>
      <rPr>
        <b/>
        <sz val="9"/>
        <rFont val="楷体_GB2312"/>
        <charset val="134"/>
      </rPr>
      <t>合计</t>
    </r>
  </si>
  <si>
    <t>基本支出预算数</t>
  </si>
  <si>
    <t>在职</t>
  </si>
  <si>
    <t>退休</t>
  </si>
  <si>
    <t>代课
教师</t>
  </si>
  <si>
    <t>民师
退养</t>
  </si>
  <si>
    <t>遗属</t>
  </si>
  <si>
    <r>
      <rPr>
        <b/>
        <sz val="9"/>
        <rFont val="楷体_GB2312"/>
        <charset val="134"/>
      </rPr>
      <t>工资和福利支出</t>
    </r>
  </si>
  <si>
    <r>
      <rPr>
        <b/>
        <sz val="9"/>
        <rFont val="楷体_GB2312"/>
        <charset val="134"/>
      </rPr>
      <t>对个人和家庭的补助支出</t>
    </r>
  </si>
  <si>
    <r>
      <rPr>
        <b/>
        <sz val="9"/>
        <rFont val="楷体_GB2312"/>
        <charset val="134"/>
      </rPr>
      <t>工资福利支出</t>
    </r>
  </si>
  <si>
    <r>
      <rPr>
        <b/>
        <sz val="9"/>
        <rFont val="楷体_GB2312"/>
        <charset val="134"/>
      </rPr>
      <t>基本工资</t>
    </r>
  </si>
  <si>
    <r>
      <rPr>
        <b/>
        <sz val="9"/>
        <rFont val="楷体_GB2312"/>
        <charset val="134"/>
      </rPr>
      <t>津补贴</t>
    </r>
  </si>
  <si>
    <r>
      <rPr>
        <b/>
        <sz val="9"/>
        <rFont val="楷体_GB2312"/>
        <charset val="134"/>
      </rPr>
      <t>奖金</t>
    </r>
    <r>
      <rPr>
        <b/>
        <sz val="9"/>
        <rFont val="宋体"/>
        <charset val="134"/>
      </rPr>
      <t>(基础绩效）</t>
    </r>
  </si>
  <si>
    <r>
      <rPr>
        <b/>
        <sz val="9"/>
        <rFont val="楷体_GB2312"/>
        <charset val="134"/>
      </rPr>
      <t>社保费</t>
    </r>
  </si>
  <si>
    <t>职业年金</t>
  </si>
  <si>
    <r>
      <rPr>
        <b/>
        <sz val="9"/>
        <rFont val="楷体_GB2312"/>
        <charset val="134"/>
      </rPr>
      <t>特岗津贴</t>
    </r>
  </si>
  <si>
    <r>
      <rPr>
        <b/>
        <sz val="9"/>
        <rFont val="楷体_GB2312"/>
        <charset val="134"/>
      </rPr>
      <t>基本离退休费</t>
    </r>
  </si>
  <si>
    <t>退休人员津贴(统筹)</t>
  </si>
  <si>
    <r>
      <rPr>
        <b/>
        <sz val="9"/>
        <rFont val="楷体_GB2312"/>
        <charset val="134"/>
      </rPr>
      <t>遗属</t>
    </r>
  </si>
  <si>
    <r>
      <rPr>
        <b/>
        <sz val="9"/>
        <rFont val="楷体_GB2312"/>
        <charset val="134"/>
      </rPr>
      <t>医疗费</t>
    </r>
  </si>
  <si>
    <r>
      <rPr>
        <b/>
        <sz val="9"/>
        <rFont val="楷体_GB2312"/>
        <charset val="134"/>
      </rPr>
      <t>住房
公积金</t>
    </r>
  </si>
  <si>
    <t>改革性补贴</t>
  </si>
  <si>
    <t>乡镇补贴</t>
  </si>
  <si>
    <t>车改补贴</t>
  </si>
  <si>
    <t>其他补助支出</t>
  </si>
  <si>
    <t>一、管委会机关</t>
  </si>
  <si>
    <t>二、咸嘉临港</t>
  </si>
  <si>
    <t>包含：管委会机关行政编40人， 事业编43人、咸嘉事业编15人，机关工勤编4名</t>
  </si>
  <si>
    <t>2024年咸宁高新区一般公共预算--运转类支出明细表</t>
  </si>
  <si>
    <t>运转类支出预算数</t>
  </si>
  <si>
    <t>日常办公费</t>
  </si>
  <si>
    <t>办公大楼运维费</t>
  </si>
  <si>
    <t>人员福利相关经费</t>
  </si>
  <si>
    <t>公车购置费</t>
  </si>
  <si>
    <t>公车运行维护费</t>
  </si>
  <si>
    <t>其他交通费</t>
  </si>
  <si>
    <t>信息系统运行维护费</t>
  </si>
  <si>
    <t>因公出国费</t>
  </si>
  <si>
    <t>公务接待费</t>
  </si>
  <si>
    <t>办公费</t>
  </si>
  <si>
    <t>印刷费</t>
  </si>
  <si>
    <t>会议费</t>
  </si>
  <si>
    <t>培训费</t>
  </si>
  <si>
    <t>办公设备购置</t>
  </si>
  <si>
    <t>网络通讯费</t>
  </si>
  <si>
    <t>水费</t>
  </si>
  <si>
    <t>电费</t>
  </si>
  <si>
    <t>物业服务费</t>
  </si>
  <si>
    <t>安保服务费</t>
  </si>
  <si>
    <t>租赁费</t>
  </si>
  <si>
    <t>食堂运营管理费</t>
  </si>
  <si>
    <t>维护费</t>
  </si>
  <si>
    <t>工会经费</t>
  </si>
  <si>
    <t>福利费</t>
  </si>
  <si>
    <t>其他商品和服务支出（离退休人员公用经费）</t>
  </si>
  <si>
    <t>其他与个人待遇相关经费</t>
  </si>
  <si>
    <t>高新区管委会机关</t>
  </si>
  <si>
    <t>咸嘉临港</t>
  </si>
  <si>
    <t>备注：本表所列为保持机关正常运转所需的最低限度的常年支出，不含招商差旅费及特定目标类项目所需的宣传印刷费等，因公出国经费按具体出国人数审核拨付。</t>
  </si>
  <si>
    <r>
      <rPr>
        <sz val="22"/>
        <color rgb="FF000000"/>
        <rFont val="方正小标宋简体"/>
        <charset val="134"/>
      </rPr>
      <t xml:space="preserve">2024年咸宁高新区一般公共预算--特定目标类支出明细表                                                                                                                                                  </t>
    </r>
    <r>
      <rPr>
        <b/>
        <sz val="11"/>
        <color rgb="FF000000"/>
        <rFont val="楷体"/>
        <charset val="134"/>
      </rPr>
      <t>（</t>
    </r>
    <r>
      <rPr>
        <b/>
        <sz val="11"/>
        <color rgb="FF000000"/>
        <rFont val="方正小标宋简体"/>
        <charset val="134"/>
      </rPr>
      <t xml:space="preserve"> </t>
    </r>
    <r>
      <rPr>
        <b/>
        <sz val="11"/>
        <color rgb="FF000000"/>
        <rFont val="楷体"/>
        <charset val="134"/>
      </rPr>
      <t>单位：万元）</t>
    </r>
  </si>
  <si>
    <t>单位名称</t>
  </si>
  <si>
    <t>项目编号</t>
  </si>
  <si>
    <t>项目名称</t>
  </si>
  <si>
    <t>2023年</t>
  </si>
  <si>
    <t>2024年</t>
  </si>
  <si>
    <t>功能科目</t>
  </si>
  <si>
    <t>备  注</t>
  </si>
  <si>
    <t>公共预算               安排数</t>
  </si>
  <si>
    <t>公共预算    申报数</t>
  </si>
  <si>
    <t>公共预算    拟安排数</t>
  </si>
  <si>
    <t>总    计</t>
  </si>
  <si>
    <t>（一）管委会各部门</t>
  </si>
  <si>
    <t>小  计</t>
  </si>
  <si>
    <t>比上年压减1,423万元，压减13.1%。</t>
  </si>
  <si>
    <t>1、办公室</t>
  </si>
  <si>
    <t>比上年减少205万，同比下降11.9%。</t>
  </si>
  <si>
    <t>专项活动经费</t>
  </si>
  <si>
    <t>含：春节慰问活动、夏日送清凉活动、机关干部体检。</t>
  </si>
  <si>
    <t>法治保障经费</t>
  </si>
  <si>
    <t>常年法律顾问服务、法律诉讼服务。</t>
  </si>
  <si>
    <t>综合协调工作经费</t>
  </si>
  <si>
    <t>含：创文创卫志愿者活动经费、团建活动经费。</t>
  </si>
  <si>
    <t>长江经济带降碳减污扩绿增长十大行动、污染防治攻坚战、防范化解金融风险攻坚战指挥部办公经费</t>
  </si>
  <si>
    <t>合并</t>
  </si>
  <si>
    <t>1.高新区管委会《关于成立高新区长江大保护战役指挥部和六个专项战役指挥部的通知》（咸高管发[2018]45号）；2.高新区长江大保护战役指挥部《关于调整高新区长江大保护战役指挥部和六个专项战役指挥部的通知》；3.高新区党工委《关于成立咸宁高新区三大攻坚战总指挥部的通知》（咸高发[2018]41号）；4.高新区党工委《关于成立咸宁高新区三大攻坚战综合协调小组及指挥部的通知》（咸高发[2018]42号）。</t>
  </si>
  <si>
    <t>政务督查经费</t>
  </si>
  <si>
    <t>根据中华人民共和国国务院令第733号，政府督查机构履行职责应纳入本级部门预算。</t>
  </si>
  <si>
    <t>档案整理工作经费</t>
  </si>
  <si>
    <t>1.档案整理相关工作经费；2.档案基础设施建设：办公室、库房、档案室的日常维护管理、宣传牌制作等。</t>
  </si>
  <si>
    <t>国安工作保障经费</t>
  </si>
  <si>
    <t>1.国安宣传、培训经费根据高新区实际情况，编制本项费用5万元；                                                2.国安教育基地建设经费根据教育基地建设规划情况，编制本项费用15万元。</t>
  </si>
  <si>
    <t>政务公开工作经费</t>
  </si>
  <si>
    <t>根据实际工作情况，编制本项费用5万元，确保政策解读、第三方评估、公开专栏建设、政府网站及政务新媒体集约化建设等工作顺利开展。</t>
  </si>
  <si>
    <t>保密管理工作经费</t>
  </si>
  <si>
    <t>1.设备费用专用打印机耗材采购、保密专用设备维修等，预计不超过3万元；                              2.宣传经费书籍采购、主题教育宣传物料制作、宣传资料印制等，预计不超过两万元。</t>
  </si>
  <si>
    <t>开展调查研究和推进深化改革工作经费</t>
  </si>
  <si>
    <t>1.确定调研主题和改革课题。围绕做好事关全局、破解复杂难题、新时代新情况、重大工作项目、典型案例等领域，确定调查研究内容和深化改革课题；2.开展调研和学习考察活动。结合调研主题和改革课题，组织相关部门人员成立调研或考察工作专班，深入园区企业或外地先进地区，开展蹲点式、摸底式调查研究或学习考察；3.形成调研和考察学习成果。根据调研和考察掌握的实际情况，形成调研报告或专题材料，反馈给相关部门研究解决实际问题、总结吸收经验做法。</t>
  </si>
  <si>
    <t>综合办业务工作经费</t>
  </si>
  <si>
    <t>第3项-第10项合并为该项，在其中统筹使用。</t>
  </si>
  <si>
    <t>文体活动工作经费</t>
  </si>
  <si>
    <t>含：高新区健康跑、马拉松、职工运动会等活动经费。</t>
  </si>
  <si>
    <t>人社就业经费</t>
  </si>
  <si>
    <t>就业服务、创新创业大赛、技能大赛、专技人才服务、征地农民养老保险工作专项经费。</t>
  </si>
  <si>
    <t>退役军人、民兵武装专项经费</t>
  </si>
  <si>
    <t>含：武装部阵地建设经费、民兵训练及训练期间生活补助。</t>
  </si>
  <si>
    <t>推进乡村振兴专项经费</t>
  </si>
  <si>
    <t>拨付长岭村乡镇振兴工作10万元，驻村工作队每月补贴预计共15万。</t>
  </si>
  <si>
    <t>综治维稳工作经费</t>
  </si>
  <si>
    <t>年终综治信访维稳考核细则中涉及资金投入指标。</t>
  </si>
  <si>
    <t>在建项目农民工工资五项制度工作经费</t>
  </si>
  <si>
    <t>开展督导检查、政策宣讲、协助办理等费用。</t>
  </si>
  <si>
    <t>民政工作经费</t>
  </si>
  <si>
    <t>1.完成整个园区指路牌的后期维护和更换；2.门牌号码的制作。</t>
  </si>
  <si>
    <t>教育工作经费</t>
  </si>
  <si>
    <t>1.9月10日教师节，向市、区部分学校开展教师节慰问活动；                                                                                            2.向市、区教育局拨付教育发展经费。</t>
  </si>
  <si>
    <t>爱国卫生运动工作经费</t>
  </si>
  <si>
    <t>1.开展爱国卫生运动健康知识宣传活动；2做好爱国卫生运动相关培训工作；3.做好园区全面除“四害”工作。</t>
  </si>
  <si>
    <t>社会事务工作专项经费</t>
  </si>
  <si>
    <t>第19项-第26项合并为该项，在其中统筹使用。</t>
  </si>
  <si>
    <t>公益活动经费</t>
  </si>
  <si>
    <t>1.无偿献血活动；2.临时社会救助；3.红十字会公益活动；4.残联公益活动；5、爱国卫生运动；6.帮扶退伍军人；7.公益活动培训；8.走访福利院</t>
  </si>
  <si>
    <t>世界大健康博览会专项经费</t>
  </si>
  <si>
    <t>包含高新区展区特装费等。</t>
  </si>
  <si>
    <t>安全维稳服务外包经费</t>
  </si>
  <si>
    <t>1.重要时间节点安排人员在市政府、会议中心、市信访局值班值守，费用约10万元；2.在重要时间节点及园区举行重大活动、重大事项时，安排人员值守备勤。一年园区大概举行重大活动5次，每次执勤维稳费用约4万元，共计约20万元；3.园区发生重大不稳定隐患（如企业职工非正常死亡、群体性上访事件），安排人员值守，一年园区大概发生重大不稳定事故5次，每次执勤维稳费用约4万元，共计约20万元。</t>
  </si>
  <si>
    <t>机关整体信息化建设</t>
  </si>
  <si>
    <t>1.计算机终端采购15台计算机终端，按照均价9000元，预计采购费13.5万元； 2.流式板式软件采购流式软件、板式软件各15套，按照均价2750元版权使用费，预计4万元；3.打印机采购20台打印机，按照均价5500元，预计采购费11万元； 4.扫描仪采购5台扫描仪，按照均价6500元，预计采购费3.5万元。</t>
  </si>
  <si>
    <t>管委会聘用及劳务派遣专项经费</t>
  </si>
  <si>
    <t>1.人员工资共517万元：机关当前劳务派遣人员72人，聘用人员1名，根据情况测算，全年劳务费用505万元、聘用工资9万元。 2.劳务派遣绩效考核奖50万元及聘用人员年终奖励3万元：根据党群部关于劳务派遣人员绩效管理办法，按照优秀比例25%，优秀每人8000，合格每人6000元测算。管委会聘用年终奖励3万元 ；3.管委会聘用及派遣人员食堂补助，每人380元每月，合计34万元。</t>
  </si>
  <si>
    <t>招工引才及校企对接专项</t>
  </si>
  <si>
    <t>1.组织园区企业参加招聘会。组织一场招聘会平均4000元，一年组织15场，合计60000元；2.为园区企业发送点对点招聘短信。一年发送60万条招聘短信，每条0.05元，共30000元； 3.为园区企业在各媒体上推送招聘信息。在湖北公共就业网、香城就业驿站、咸宁广播电台、抖音等媒体上推送招聘信息，大概10万元；4、组织园区企业参加“引才专列”活动每场活动大概1万元，每年约组织4次，合计4万元； 5.与第三方人力资源公司合作，为园区企业提供用工服务。与第三方人力资源公司合作，为园区企业提供用工服务； 6.与周边各高等院校、技工学校合作。组织园区企业积极与周边各高等院校、技工学校合作；7.组织干部下沉到各乡镇、村组进行招工服务。组织干部下沉到各乡镇、村组进行招工服务，建立乡镇直达招聘网络平台；8.定期组织企业人事经理（专员）开展系列活动。定期组织企业人事经理（专员）开展系列活动；9.与市职部门对接，信息互通，为园区企业招工； 10.组织企业参加“员工共享”联盟；11.在园区企业全覆盖推广“才聚高新”小程序，小程序服务器每年运维费用；12.开展“乡村招聘驿站”工作。</t>
  </si>
  <si>
    <t>社会事务管理专项</t>
  </si>
  <si>
    <t>根据《关于咸宁高新区建成区除工业企业外社会事务移交工作推进专题会议纪要》第57号文件精神，按照“事权与支出责任相适应”和“钱随事走”的原则，咸宁高新区和咸安区财政部门做好算账、对接工作，协商一致后，按年度支付咸安区一定的管理费用。</t>
  </si>
  <si>
    <t>协同办公改革经费</t>
  </si>
  <si>
    <t>办公场所租赁维修改造费</t>
  </si>
  <si>
    <t>2、党群工作部</t>
  </si>
  <si>
    <t>比上年减少124万，同比下降23.8%。</t>
  </si>
  <si>
    <t>党建工作经费</t>
  </si>
  <si>
    <t xml:space="preserve">1.非公企业党建活动经费，包括党员活动阵地建设、厂区党建氛围营造等经费支出；以“以奖代补”的方式扶持园区企业开展党建工作；                                                                                              2.支部主题党日、民主生活会、党建述职评议等活动开展经费；                                                                                                   3.慰问困难党员群众（包括春节慰问、七一慰问等）费用；                                                                4.开展七一纪念活动费用等。  </t>
  </si>
  <si>
    <t>教育培训经费</t>
  </si>
  <si>
    <t>1.分批次，根据干部岗位特点和工作要求，有针对性地开展专题培训班；                                                                            2.开展党组织书记、党务工作者、党建指导员、预备党员、拟发展对象、入党积极分子培训班，开展党员轮训工作；                                                                                                                                                  3.购买学习资料；                                                                                                                                                      4.拍摄制作电教片等；                                                                                                                                                    5.开展人才国情省情市情研修班。</t>
  </si>
  <si>
    <t>人才工作经费</t>
  </si>
  <si>
    <t>统战经费</t>
  </si>
  <si>
    <t>老干部工作经费</t>
  </si>
  <si>
    <t>妇联工作经费</t>
  </si>
  <si>
    <t>团工委工作经费</t>
  </si>
  <si>
    <t>人才、统战、老干部、团工委、妇联工作经费专项</t>
  </si>
  <si>
    <t>第33项-第37项合并为该项，在其中统筹使用。</t>
  </si>
  <si>
    <t>党员职工服务中心运维专项工作经费</t>
  </si>
  <si>
    <t>1.场地租金；                                                                                                                                                       2.拨付水、电费、办公费、物业费、管理费、工作经费等日常工作支出；                                                                             3.中心系统软硬件建设、维护、更新等工作；                                                                                            4.实现业务应办尽办，为园区企业免费提供活动场所；                                                                       5.根据高新区中心工作重点工作拓展和提升中心的业务职能。</t>
  </si>
  <si>
    <t>宣传专项工作经费</t>
  </si>
  <si>
    <t xml:space="preserve">实新媒体（一网一微）运维、媒体宣传、拉练检查视频制作、年终综合考评视频制作、信息宣传培训班、重大专题宣传、大型活动策划等。       </t>
  </si>
  <si>
    <t>文明创建专项工作经费</t>
  </si>
  <si>
    <t>组织开展全国文明城市创建进园区、进企业、进社区等系列工作：                                                                                       1.创文专班日常工作经费；                                                                                                                              2.新时代文明实践站建设及文明实践活动经费；                                                                                            3.园区主次干道公益广告宣传；                                                                                                                     4.园区公交候车亭广告位公益广告发布、维护（固定费用）；                                                                                       5.开展全国文明城市创建培训；                                                                                                                   6.开展志愿服务、文明交通劝导、志愿值守等活动；                                                                                 7.2022-2024年度文明单位创建、评选；                                                                                                  8.先进典型选树、学习宣传等。</t>
  </si>
  <si>
    <t>党建引领园区治理专项工作经费</t>
  </si>
  <si>
    <t>1.将园区企业划分成若干个网格，以网格为单位，成立网格大党委；                                                                                        2.开展“双强六好”党组织和党员先锋岗创建活动,实施“123”培育工程；                                                                  3.构建“十联”工作机制；                                                                                                                                4.依托党组织的行动力，集中开展园区整治；                                                                                            5.整合资源，营造良好营商环境、投资环境、创业环境、发展环境。</t>
  </si>
  <si>
    <t>庆祝建国75周年专项</t>
  </si>
  <si>
    <t>开展建国75周年氛围营造。</t>
  </si>
  <si>
    <t>主题教育专项</t>
  </si>
  <si>
    <t>人事制度改革</t>
  </si>
  <si>
    <t>3、科创局</t>
  </si>
  <si>
    <t>比上年减少227万，同比减少18%。</t>
  </si>
  <si>
    <t>统计服务专项</t>
  </si>
  <si>
    <t>含：规上企业统计员补助、限上企业统计员补助、“四园”火炬统计工作经费、国民统计服务外包费用、“一区四园”统计工作。</t>
  </si>
  <si>
    <t>科技工作经费</t>
  </si>
  <si>
    <t>科协工作经费</t>
  </si>
  <si>
    <t>火炬监测平台及业务咨询费</t>
  </si>
  <si>
    <t>国家高新区评价指标咨询指导服务。</t>
  </si>
  <si>
    <t>五大产业联盟经费</t>
  </si>
  <si>
    <t>根据市产业联盟建设意见，高新区产业联盟开展活动、产业企业宣传、理事会成员单位工作经费补贴等。</t>
  </si>
  <si>
    <t>高新区闲置厂房发布平台及园区企业综合整治工作经费</t>
  </si>
  <si>
    <t>按照“园中园”、“厂中厂”规范要求，推进综合整治工作。</t>
  </si>
  <si>
    <t>园区应急救援险及稳企综合保障保险</t>
  </si>
  <si>
    <t>购买应急救援险及稳企综合保障保险。</t>
  </si>
  <si>
    <t>启迪之星孵化服务相关经费</t>
  </si>
  <si>
    <t>1.启迪之星（咸宁）孵化基地大楼配套设施采购、水电相关费用；                                                                                                                                                                                   2.启迪之星（咸宁）孵化器运营经费（招商合同约定）；                                                                                       3.启迪之星（咸宁）孵化基地大楼物业费用。</t>
  </si>
  <si>
    <t>咸宁高新区创新大数据平台工作经费</t>
  </si>
  <si>
    <t>合同总金额198万元，2023年已拨79.2万元，2024年将按合同约定及实际完成情况拨付118.8万元。</t>
  </si>
  <si>
    <t>“十四五”规划评估</t>
  </si>
  <si>
    <t>合同金额34.5万元，2023年已支付26万元，2024年拨付剩余资金8.52万元。</t>
  </si>
  <si>
    <t>省级数字经济示范园区申报专项</t>
  </si>
  <si>
    <t>省第十二次党代会作出打造全国数字经济发展高地的决策部署，为加快推动数字经济高质量发展提出了明确目标和要求。咸宁市高度重视，积极作为，全力抓好贯彻落实，聚焦全面提升“网络设施、产业支撑、融合应用、服务供给”四项能力，加快推动制造业向信息化、数字化、智能化转型发展。</t>
  </si>
  <si>
    <t>湖北省知识产权强省示范园区项目申报书编制费</t>
  </si>
  <si>
    <t>按照湖北省知识产权局通知文件及咸宁市政府工作报告要求咸宁高新区积极创建省级知识产权强省示范园区要求，积极组织申报认定。</t>
  </si>
  <si>
    <t>咸宁智能机电检测需求调研工作经费</t>
  </si>
  <si>
    <t>对咸宁市机电企业产品检测需求进行调研。</t>
  </si>
  <si>
    <t>承办大型科技赛事专项</t>
  </si>
  <si>
    <t>根据市政府工作报告，高新区举办第十三届中国创新创业大赛及第9届中国创新挑战赛经费等活动。</t>
  </si>
  <si>
    <t>第二届咸宁市大学生“寻星汇”创新创业活动经费</t>
  </si>
  <si>
    <t>并入：承办大型科技赛事专项。</t>
  </si>
  <si>
    <t>咸宁高新区绿色发展五年行动方案编制</t>
  </si>
  <si>
    <t>第五次经济普查费用</t>
  </si>
  <si>
    <t>开展第五次经济普查数据审核验收及聘请第三方机构进行工作评估。</t>
  </si>
  <si>
    <t>高新区年度战略合作协议</t>
  </si>
  <si>
    <t>新经济五日谈在线培训专项</t>
  </si>
  <si>
    <t>4、财金局</t>
  </si>
  <si>
    <t>比上年减少53万，同比下降13.8%。</t>
  </si>
  <si>
    <t>财政业务费</t>
  </si>
  <si>
    <t>包含：中国财经报6万，其他业务费等。</t>
  </si>
  <si>
    <t>财务结算工作专项</t>
  </si>
  <si>
    <t>财务室外包经费。</t>
  </si>
  <si>
    <t>财政评审工作专项</t>
  </si>
  <si>
    <t>1、财政评审工作人员工资；                                                                                                                                          2、财政评审工作专业软件服务费。</t>
  </si>
  <si>
    <t>预算一体化信息建设运维</t>
  </si>
  <si>
    <t>预算一体化预算执行（国库集中支付电子化项目运维）、总预算会计账务、政府采购（政府采购合同融资平台和一体化系统采购模块）、资产模块的运维，预算编制模块的上线、一体化执行人行前端系统的运维、财税库横向联网及相关外围系统运维。</t>
  </si>
  <si>
    <t>项目审计业务专项</t>
  </si>
  <si>
    <t>建设工程财评评审、建设工程结算审计、建设工程决算审核、高投集团资金审计、企业固定资产审计、嘉寓幕墙评估费5万，第三方绩效评价费5万等。鄂价服[2010]265号及咨询合同。</t>
  </si>
  <si>
    <t>金库维护支出</t>
  </si>
  <si>
    <t>5、招商局</t>
  </si>
  <si>
    <t>比上年减少100万，同比下降12.8%。</t>
  </si>
  <si>
    <t>招商引资业务专项</t>
  </si>
  <si>
    <t>用于支出招商引资培训、日常宣传资料印制、第三方招商信息推荐奖励等工作50万元；支出招商局及产业招商专班干部参与招商引资活动、外出考察企业的飞机票、高铁票、住宿费、差旅补助及高铁（飞机）退票费等费用；支出招商推介活动费，包括2024中国饮料产业链产品创新展系列活动、季度集中签约活动、法国糖酒会、FBIF饮料创新展等活动。</t>
  </si>
  <si>
    <t>产业策划及研究</t>
  </si>
  <si>
    <t>用于制作食品饮料、电子信息、智能制造3个产业策划，重点招商项目尽职调查10次。</t>
  </si>
  <si>
    <t>商务接待费</t>
  </si>
  <si>
    <t>宣传片制作费</t>
  </si>
  <si>
    <t>高新区招商宣传片、大健康产业宣传片更新制作。</t>
  </si>
  <si>
    <t>6、政务服务局</t>
  </si>
  <si>
    <t>比上年增加21万，因新增高新区园区规划环评项目。</t>
  </si>
  <si>
    <t>行政审批工作经费</t>
  </si>
  <si>
    <t>根据《中共湖北咸宁高新技术产业园区工作委员会湖北咸宁高新技术产业园区管理委员会主要职责机构设置和人员编制规定》，政务服务局负责在区内行使市级行政审批服务权限。1.发改可研专家评审中介费30万元 2.发改初设专家评审中介费30万元 3.发改节能专家评审中介费15万元。</t>
  </si>
  <si>
    <t>项目督办经费</t>
  </si>
  <si>
    <t>根据高新区日常工作分配，政务服务局负责招商项目土地招拍挂以及高新区闲置土地清理工作，对落地项目定期进行考察，做好落地建设督办服务。                    1.项目土地评估经费20万元；
2.项目土地测量经费20万元；
3.房屋评估费用15万元；
4.宗地测量费用20万元；
5.高新区土地指标批而未供清理10万。</t>
  </si>
  <si>
    <t>诚信园区</t>
  </si>
  <si>
    <t>根据《咸宁市2018年创建国家社会信用体系建设示范城市工作要点》要求，咸宁高新区出台了关于创建诚信园区的工作方案。政务服务局依据工作方开展诚信园区建设，对园区企业开展信用评级工作。</t>
  </si>
  <si>
    <t>高效办成一件事考核经费</t>
  </si>
  <si>
    <t>用于完成“高效办成一件事”考核任务，开发便民应用、窗口对外宣传和日常运营 2万元/每项，预计一年10项。</t>
  </si>
  <si>
    <t>项目开工投产等大型活动专项</t>
  </si>
  <si>
    <t>根据高新区日常工作分配，政务服务局负责各季度重大项目开工活动现场布置及重点项目开工投产仪式布置工作。</t>
  </si>
  <si>
    <t>民营经济发展环境优化提升咨询</t>
  </si>
  <si>
    <t>构建咸宁高新民营企业发展环境分析的指标体系，针对民营经济发展环境评估指标体系进行解读，搜集咸宁高新民营企业发展环境基本详细情况并形成调研量表，分析当前影响咸宁高新民营经济发展的各种因素，查找不足，梳理改革亮点，提出对标方向及进一步工作建议，并形成《咸宁高新民营经济发展环境现状及优化提升建议报告》。</t>
  </si>
  <si>
    <t>市场主体满意度调研</t>
  </si>
  <si>
    <t>对高新区全量企业进行网络问卷调查，问卷内容包括高新区政务服务满意度、企业经营堵点以及开放问题等。通过对收集数据进行分析，整理形成开发区企业发展问题清单，进而形成改革行动计划，后续对企业进行回访及跟踪帮扶。</t>
  </si>
  <si>
    <t>优化营商环境培训</t>
  </si>
  <si>
    <t>每年开展营商环境培训3场，每场预计5万元，共计15万元。</t>
  </si>
  <si>
    <t>政策质效评估项目</t>
  </si>
  <si>
    <t>聘请第三方开展惠企政策质效评估调查，梳理咸宁高新现行惠企政策建立评估体系，确定评估方案。通过开展部门访谈，企业调研等方式明确本辖区内惠企政策普及率政策绩效、政策效果等，最终出具《咸宁高新惠企政策优化分析报告》。</t>
  </si>
  <si>
    <t>区域性统一评价</t>
  </si>
  <si>
    <t>营商环境项目审批减负专项</t>
  </si>
  <si>
    <t>工园区申报认定</t>
  </si>
  <si>
    <t>优化营商环境指标体系提升</t>
  </si>
  <si>
    <t>高新区园区规划环评</t>
  </si>
  <si>
    <r>
      <rPr>
        <b/>
        <sz val="11"/>
        <rFont val="楷体_GB2312"/>
        <charset val="134"/>
      </rPr>
      <t>新增项目：</t>
    </r>
    <r>
      <rPr>
        <sz val="11"/>
        <rFont val="楷体_GB2312"/>
        <charset val="134"/>
      </rPr>
      <t>湖北省生态环境厅2023年12月11日对全省17个国家级高新区发函《省环保厅关于深入做好全省开发区、工业园区规划修编环评和跟踪环评工作的通知》和《省生态环境厅关于国家级产业园区开展规划环评的督办函》，要求各高新区单位按照有关规定迅速组织开展园区有关规划环评工作，抓紧编制完成规划环评文本，于2024年6月30日日前报生态环境部审查。此次高新区启动的一、二、三期共36.5平方公里，参照省内其它国家级高新区规划环评情况。</t>
    </r>
  </si>
  <si>
    <t>7、建管局</t>
  </si>
  <si>
    <t>小     计</t>
  </si>
  <si>
    <t>比上年减少668万，同比下降12%。</t>
  </si>
  <si>
    <r>
      <rPr>
        <sz val="11"/>
        <color theme="1" tint="0.05"/>
        <rFont val="仿宋_GB2312"/>
        <charset val="134"/>
      </rPr>
      <t>园区维护专项</t>
    </r>
  </si>
  <si>
    <t>包含服务企业、优化园区整体环境、管委会领导临时交办事项等零星项目支出，由于2023年春节基金拨付过程中，高投集团不予支付零星项目工程款，经多次协调后高投集团按基金支出计划进行了拨付，但始终强调涉及园区维护类、企业服务类等项目不应由高投代付，建议在预算中列支。</t>
  </si>
  <si>
    <r>
      <rPr>
        <sz val="11"/>
        <color theme="1" tint="0.05"/>
        <rFont val="仿宋_GB2312"/>
        <charset val="134"/>
      </rPr>
      <t>垃圾分类专项</t>
    </r>
  </si>
  <si>
    <t>三期未交付路段投入使用前需安装垃圾桶、简易垃圾分类亭。垃圾分类亭根据原来采购过的一座7830元，文件要求完成100个分类点。</t>
  </si>
  <si>
    <r>
      <rPr>
        <sz val="11"/>
        <color theme="1" tint="0.05"/>
        <rFont val="仿宋_GB2312"/>
        <charset val="134"/>
      </rPr>
      <t>数字化城管建设项目</t>
    </r>
  </si>
  <si>
    <t>包含2021年咸宁高新技术产业开发区管理委员会数字化城管建设项目已支付80%，剩余20%合计245.2816万元，因审计未完成2023年未支付。2024年度数字化城管电信网络运营费用37万元。</t>
  </si>
  <si>
    <r>
      <rPr>
        <sz val="11"/>
        <color theme="1" tint="0.05"/>
        <rFont val="仿宋_GB2312"/>
        <charset val="134"/>
      </rPr>
      <t>重大节日氛围营造物品采购</t>
    </r>
  </si>
  <si>
    <t>春节布置采购灯笼价格灯笼与红旗安装60万元，苗木布置50万元。十一国庆节预计安装红旗10万元。</t>
  </si>
  <si>
    <r>
      <rPr>
        <sz val="11"/>
        <color theme="1" tint="0.05"/>
        <rFont val="仿宋_GB2312"/>
        <charset val="134"/>
      </rPr>
      <t>美好环境、生态园区、共同缔造项目</t>
    </r>
  </si>
  <si>
    <t>1.开展“脏乱差”环境整治；                                                                                                                                      2.着力对园区一二期建成区主次干道进行维修改造，提档升级；                                                            3.着力开展园区城市管理“百日提升”综合整治专项行动；                                                                       4.推进园区企业环境整治；                                                                                                                                                  5.联合咸安区横沟桥镇、浮山办事处和相关村、组，发动群众参与“美好环境、生态园区”共同缔造活动。</t>
  </si>
  <si>
    <r>
      <rPr>
        <sz val="11"/>
        <color theme="1" tint="0.05"/>
        <rFont val="仿宋_GB2312"/>
        <charset val="134"/>
      </rPr>
      <t>园区公交服务</t>
    </r>
  </si>
  <si>
    <t>目前高新区内有4条定制线路（园1、园2、园3、园4），每条线路每年补贴24万，共计96万/年。</t>
  </si>
  <si>
    <r>
      <rPr>
        <sz val="11"/>
        <color theme="1" tint="0.05"/>
        <rFont val="仿宋_GB2312"/>
        <charset val="134"/>
      </rPr>
      <t>高新区公共设施水电费</t>
    </r>
  </si>
  <si>
    <t xml:space="preserve">1.年度路灯电费：路灯变压器；                                                                                                                               2.年度公厕水费：10处公厕；                                                                                                                                3.年度餐厨垃圾处理站电费：  13处餐厨垃圾处理站变压器；                                                                                          4.污水提升泵站：7处污水提升泵站电费；                                                                                                         5.年度信号灯电费：6处信号灯电费。                                            </t>
  </si>
  <si>
    <r>
      <rPr>
        <sz val="11"/>
        <color theme="1" tint="0.05"/>
        <rFont val="仿宋_GB2312"/>
        <charset val="134"/>
      </rPr>
      <t>白蚁防治工作</t>
    </r>
  </si>
  <si>
    <t>参考咸宁高新区园区白蚁防治服务项目合同金额54.63万元。</t>
  </si>
  <si>
    <r>
      <rPr>
        <sz val="11"/>
        <color theme="1" tint="0.05"/>
        <rFont val="仿宋_GB2312"/>
        <charset val="134"/>
      </rPr>
      <t>运输车辆联合治超执法项目</t>
    </r>
  </si>
  <si>
    <t>治超集中整治阶段每天实行24小时不间断联合执法，固定治超与流动治超相结合，对砂石、渣土和商砼运输车辆无牌无证、套牌、超载超限、非法改装、闯信号灯等违法违规行为进行严厉查处。</t>
  </si>
  <si>
    <r>
      <rPr>
        <sz val="11"/>
        <color theme="1" tint="0.05"/>
        <rFont val="仿宋_GB2312"/>
        <charset val="134"/>
      </rPr>
      <t>园区规划编制专项</t>
    </r>
  </si>
  <si>
    <t>1.国土空间规划费100万元，包括咸宁高新区国土空间总体规划等省、市重点部署工作，每年预估1次，100万元/次；2.园区专项规划费60万元，包括高新区扩区调规、产城融合规划、停车场专项规划、咸宁铁路综合物流园专项规划等园区市政、产业基地等专项规划费用，每年预估12次，约5万元/次；3.选址规划等临时性规划及测绘任务费40万元，包括园区未建设用地、闲置土地等地块，每年预估20次，2万元/次。</t>
  </si>
  <si>
    <r>
      <rPr>
        <sz val="11"/>
        <color theme="1" tint="0.05"/>
        <rFont val="仿宋_GB2312"/>
        <charset val="134"/>
      </rPr>
      <t>高新区征地拆迁专班及高新区历史遗留有问题土地清理专项</t>
    </r>
  </si>
  <si>
    <t>1.高新区征地拆迁专班工作经费：维持高新区征地拆迁专班人员的日常工作支出 50万。2、高新区历史遗留有问题土地清理工作经费：高新区土地纠纷的历史遗留有问题需请第三方服务机构进行清理工作经费40万；3.国际陆港拆迁专班经费：项目前期工作及拆迁专班经费30万。</t>
  </si>
  <si>
    <r>
      <rPr>
        <sz val="11"/>
        <color theme="1" tint="0.05"/>
        <rFont val="仿宋_GB2312"/>
        <charset val="134"/>
      </rPr>
      <t>污水处理厂等</t>
    </r>
    <r>
      <rPr>
        <sz val="11"/>
        <color theme="1" tint="0.05"/>
        <rFont val="Times New Roman"/>
        <charset val="134"/>
      </rPr>
      <t>PPP</t>
    </r>
    <r>
      <rPr>
        <sz val="11"/>
        <color theme="1" tint="0.05"/>
        <rFont val="仿宋_GB2312"/>
        <charset val="134"/>
      </rPr>
      <t>项目服务</t>
    </r>
  </si>
  <si>
    <t>根据往年污水处理量及PPP合同约定的保底水量测算2024年污水处理费。</t>
  </si>
  <si>
    <r>
      <rPr>
        <sz val="11"/>
        <color theme="1" tint="0.05"/>
        <rFont val="仿宋_GB2312"/>
        <charset val="134"/>
      </rPr>
      <t>城市管理工作经费</t>
    </r>
  </si>
  <si>
    <r>
      <rPr>
        <sz val="12"/>
        <rFont val="仿宋_GB2312"/>
        <charset val="134"/>
      </rPr>
      <t>合并</t>
    </r>
  </si>
  <si>
    <r>
      <rPr>
        <sz val="11"/>
        <color theme="1" tint="0.05"/>
        <rFont val="仿宋_GB2312"/>
        <charset val="134"/>
      </rPr>
      <t>元气森林餐厨垃圾处理站常态化保洁</t>
    </r>
  </si>
  <si>
    <r>
      <rPr>
        <sz val="11"/>
        <color theme="1" tint="0.05"/>
        <rFont val="仿宋_GB2312"/>
        <charset val="134"/>
      </rPr>
      <t>园区闲置、裸露地块整治</t>
    </r>
  </si>
  <si>
    <r>
      <rPr>
        <sz val="11"/>
        <color theme="1" tint="0.05"/>
        <rFont val="仿宋_GB2312"/>
        <charset val="134"/>
      </rPr>
      <t>园区水土流失治理</t>
    </r>
  </si>
  <si>
    <t>外来物种整治</t>
  </si>
  <si>
    <r>
      <rPr>
        <sz val="11"/>
        <color theme="1" tint="0.05"/>
        <rFont val="仿宋_GB2312"/>
        <charset val="134"/>
      </rPr>
      <t>城市管理工作专项</t>
    </r>
  </si>
  <si>
    <t>2120501、2120303</t>
  </si>
  <si>
    <t>建议将第100-105项合并为城市维护工作专项，统一在其中列支。</t>
  </si>
  <si>
    <r>
      <rPr>
        <sz val="11"/>
        <color theme="1" tint="0.05"/>
        <rFont val="仿宋_GB2312"/>
        <charset val="134"/>
      </rPr>
      <t>防汛排涝工作经费</t>
    </r>
  </si>
  <si>
    <r>
      <rPr>
        <b/>
        <sz val="11"/>
        <rFont val="楷体_GB2312"/>
        <charset val="134"/>
      </rPr>
      <t>新增项目</t>
    </r>
    <r>
      <rPr>
        <sz val="11"/>
        <rFont val="楷体_GB2312"/>
        <charset val="134"/>
      </rPr>
      <t xml:space="preserve">：根据合同约定组织材料进行审计，确定防洪排涝应急抢险救灾费用;根据对园区雨水管网排查情况及委托第三方预算;根据对园区排查的塌陷点和路面损毁情况，委托第三方预算；根据对园区排查的主道路沿线黄土裸露，水土流失治理，委托第三方预算。 </t>
    </r>
  </si>
  <si>
    <r>
      <rPr>
        <sz val="11"/>
        <color theme="1" tint="0.05"/>
        <rFont val="仿宋_GB2312"/>
        <charset val="134"/>
      </rPr>
      <t>污水治理费</t>
    </r>
  </si>
  <si>
    <t>根据当前城市管理工作移交的结果，园区内污水管网、污水提升泵站及官埠河和浮山河流经高新区段等相关维护工作仍由高新区负责开展，因此将上述相关工作根据往年开展的有关工程支出平均情况进行专项列支，以确保园区内污水有序收集、流经河道保持良好环境。</t>
  </si>
  <si>
    <r>
      <rPr>
        <sz val="11"/>
        <color theme="1" tint="0.05"/>
        <rFont val="仿宋_GB2312"/>
        <charset val="134"/>
      </rPr>
      <t>园区污水提升泵站检查维护费</t>
    </r>
  </si>
  <si>
    <t>2022年聘请队伍仅负责各处在运行泵站的日常巡查、清理，计划2023年聘请专业队伍除对泵站进行日常巡查、清理外，增加日常维护保养等工作内容。</t>
  </si>
  <si>
    <r>
      <rPr>
        <sz val="11"/>
        <color theme="1" tint="0.05"/>
        <rFont val="仿宋_GB2312"/>
        <charset val="134"/>
      </rPr>
      <t>污水治理及防汛排涝专项</t>
    </r>
  </si>
  <si>
    <t>第107项-第109项合并为该项，在其中统筹使用。</t>
  </si>
  <si>
    <r>
      <rPr>
        <sz val="11"/>
        <color theme="1" tint="0.05"/>
        <rFont val="仿宋_GB2312"/>
        <charset val="134"/>
      </rPr>
      <t>项目前期费用</t>
    </r>
  </si>
  <si>
    <t>2010302</t>
  </si>
  <si>
    <t>为解决部分项目因无立项、可研、初设等前期手续问题，使的项目无法继续推进和向上申报资金问题，根据实际情况现需申请项目前期费用。</t>
  </si>
  <si>
    <t>大型执法活动经费</t>
  </si>
  <si>
    <t>其他业务费</t>
  </si>
  <si>
    <t>重大疫情防治</t>
  </si>
  <si>
    <t>园区治污减排</t>
  </si>
  <si>
    <t>咸宁高新区一、二、三期路口交通信号灯及电子警察系统专线链路服务费</t>
  </si>
  <si>
    <t>8、 纪监工委</t>
  </si>
  <si>
    <t>比上年减少7万，同比下降12%。</t>
  </si>
  <si>
    <t>党风廉政建设工作经费</t>
  </si>
  <si>
    <t>含：谈话室维护。</t>
  </si>
  <si>
    <t>党风廉政建设宣教月活动经费</t>
  </si>
  <si>
    <t>1.省、市纪委要求购买的党风廉政宣传资料、书籍采购。                                   2.清廉咸宁、清廉高新建设中根据上级要求制作廉政文化阵地建设费用。                                                                                  3.宣教月活动费用：召开党风廉政宣教月会议、邀请专业人士讲党风廉政建设专题费用。</t>
  </si>
  <si>
    <t>办案经费</t>
  </si>
  <si>
    <t>巡察工作经费</t>
  </si>
  <si>
    <t>配合上级巡视巡察工作。</t>
  </si>
  <si>
    <t>9、咸嘉园办</t>
  </si>
  <si>
    <t>比上年减少60万，同比下降60%。</t>
  </si>
  <si>
    <t>渡普镇综合执法大队工作经费</t>
  </si>
  <si>
    <t>根据高新区与渡普镇控违工作协议书要求，每年指导督办嘉鱼县渡普镇在咸嘉临港产业园区（渡普片区）开展控违拆违、打击非法取土工作，年度经费60万，根据工作实绩进行考核后给予拨付。</t>
  </si>
  <si>
    <t>渡普镇派出所工作经费</t>
  </si>
  <si>
    <t>根据高新区与渡普镇维稳工作协议书要求，每年指导督办嘉鱼县渡普镇开展园区征地拆迁、基础设施建设、招项目建设及投产企业等的信访维稳工作，年度经费20万，根据工作实绩进行考核后给予拨付。</t>
  </si>
  <si>
    <t>招商引资工作经费</t>
  </si>
  <si>
    <t>根据年度招商引资工作安排，定期到长三角、珠三角及武汉周边等地开展招商引资活动。</t>
  </si>
  <si>
    <t>（二）市直派出机构</t>
  </si>
  <si>
    <t>市直派出机构服务园区专项</t>
  </si>
  <si>
    <t>用于各市直派出机构联系服务园区具体项目,包括市公共检验监测中心“一站式”服务园区企业专项、市残联服务园区企业，消防大队经费等。</t>
  </si>
  <si>
    <t>（三）专项经费</t>
  </si>
  <si>
    <t>小      计</t>
  </si>
  <si>
    <t>离岸科创园专项</t>
  </si>
  <si>
    <t>园区招商接待及推介活动、日常运行等相关工作，平台运营，部分装修费用。</t>
  </si>
  <si>
    <t>人才政策兑现专项</t>
  </si>
  <si>
    <t>党群部申报，据实拨付。1.兑现“大学生引进计划”购房补贴、生活补贴、挂职补贴、租房补贴等政策；2.开展高新区高层次人才创新创业项目认定评审活动；3.兑现人才强区战略中职称晋升补贴、学历提升补贴、硕博人才引进补贴等系列人才政策。</t>
  </si>
  <si>
    <t>大学生引进计划政策兑现专项经费</t>
  </si>
  <si>
    <t>办公室申报，据实拨付。根据办公室、市政府办公室印发《咸宁市关于“大学生引进计划”的实施意见》（咸办发〔2019〕10号）精神及高新区工作方案，落实相关政策的兑现。1.发放租房补贴；2.发放购房补贴；3.发放生活补贴；4.发放创业带动就业补贴；5.发放挂职补贴。</t>
  </si>
  <si>
    <t>咸宁海关工作经费</t>
  </si>
  <si>
    <t>科技专项经费</t>
  </si>
  <si>
    <t>（1）科技创新专项经费</t>
  </si>
  <si>
    <t>根据《关于引发咸宁高新区加快新旧动能转换实现高质量发展的若干措施的通知》（咸高管发[2021]2号）文件精神，给予相应政策资金。</t>
  </si>
  <si>
    <t>（2）高新区企业技术改造项目奖励</t>
  </si>
  <si>
    <t>根据《咸宁高新区综合办公室印发关于进一步支持中小微企业实施技术改造的补充政策的通知，给予技改补贴资金。</t>
  </si>
  <si>
    <t>（3）校企合作双百工程专项</t>
  </si>
  <si>
    <t>根据《湖北科技学院 咸宁高新区管委会双百工程合作协议》，每年安排100万元支持湖北科技学院派10名以上博士教师到园区企业开展“双百工程” 活动。</t>
  </si>
  <si>
    <t>（4）对外开放活动经费</t>
  </si>
  <si>
    <t xml:space="preserve"> 依据咸高管发咸高管发《关于印发咸宁高新区对外开放发展“黄金十条”（2021年版）的通知》文中，高新区奖励人民币5万元；对在境外参展的园区企业，高新区在展位费、特装费、物流费、交通费等费用上对企业进行补贴。单个参展费用补贴不超过2万元，单个企业年累计补贴金额不超过10万元。</t>
  </si>
  <si>
    <t>（5）企业入限入规奖励资金</t>
  </si>
  <si>
    <t>引导企业申报成为规模以上工业企业、限额以上批发零售住宿餐饮业及规模以上服务业，并兑付奖励。</t>
  </si>
  <si>
    <t>（6）企业成长专项</t>
  </si>
  <si>
    <t>根据招商协议，兑现科技企业优惠政策相关支出（含金融贴息、湖北省产业链质量提升省级示范项目预算资金等相关支出）。</t>
  </si>
  <si>
    <t>（7）发展机电产业集群</t>
  </si>
  <si>
    <t>支持园区企业发展支出</t>
  </si>
  <si>
    <t>含桂花产业基金。</t>
  </si>
  <si>
    <t>（1）贡献突出单位及贡献进步奖励</t>
  </si>
  <si>
    <t>根据企业年纳税总额前10及税收增幅前10,对其进行年度纳税贡献奖、进步奖。</t>
  </si>
  <si>
    <t>（2）在建工程考核奖励</t>
  </si>
  <si>
    <t>政务服务局申报，每季度19万元奖励项目考核前三名。</t>
  </si>
  <si>
    <t>（3）扶持企业发展专项奖励</t>
  </si>
  <si>
    <t>根据招商协议，兑现企业优惠政策相关支出及中欧班列支出。</t>
  </si>
  <si>
    <t>（4）桂花产业引导资金</t>
  </si>
  <si>
    <t>化解预拨经费</t>
  </si>
  <si>
    <t>截止2023年底的预拨经费2.45亿元，计划分3年消化，其中2024年一般公共预算安排支出消化5000万元。</t>
  </si>
  <si>
    <t>扶持国有投融资平台专项</t>
  </si>
  <si>
    <t>为消化预拨支出，自2024年始，大力压缩给予高投集团的财政补助资金。</t>
  </si>
  <si>
    <t>河湖库长制专项经费</t>
  </si>
  <si>
    <t>探矿专项</t>
  </si>
  <si>
    <t>地方政府三天天然气应急调峰储气租赁服务费</t>
  </si>
  <si>
    <t>预备费</t>
  </si>
  <si>
    <t>应对疫情、自然灾害等突发性专项资金。</t>
  </si>
  <si>
    <t>横沟桥镇移交过渡期经费</t>
  </si>
  <si>
    <t>为平安乡村建设尾款。</t>
  </si>
  <si>
    <t>横沟桥镇解除托管体制结算</t>
  </si>
  <si>
    <t>并入上解上级支出。</t>
  </si>
  <si>
    <t>城管移交过渡期经费</t>
  </si>
  <si>
    <t>乡村振兴专项经费</t>
  </si>
  <si>
    <t>根据《2024年市直单位定点帮扶责任书》》，24年高新区对长岭村投入50万</t>
  </si>
  <si>
    <t>法治建设专项</t>
  </si>
  <si>
    <t>其他专项支出</t>
  </si>
  <si>
    <t xml:space="preserve">政府性基金收入明细表                                                                         </t>
  </si>
  <si>
    <t>序号</t>
  </si>
  <si>
    <t>单位及地块（项目）</t>
  </si>
  <si>
    <t>地块位置</t>
  </si>
  <si>
    <t>用地性质</t>
  </si>
  <si>
    <t>面积(亩)</t>
  </si>
  <si>
    <t>出让单价
(万元/亩)</t>
  </si>
  <si>
    <t>出让总价</t>
  </si>
  <si>
    <t>上年结余结转收入</t>
  </si>
  <si>
    <t>地块一</t>
  </si>
  <si>
    <t>职教园附近地块</t>
  </si>
  <si>
    <t>商住</t>
  </si>
  <si>
    <t>地块二</t>
  </si>
  <si>
    <t>玉桂学校附近地块</t>
  </si>
  <si>
    <t>地块三</t>
  </si>
  <si>
    <t>永安大道与官埠大道西北侧地块</t>
  </si>
  <si>
    <t>专项债项目利息缴库收入</t>
  </si>
  <si>
    <t>合   计</t>
  </si>
  <si>
    <t xml:space="preserve">国有土地使用权出让收入安排的支出                                                                        </t>
  </si>
  <si>
    <t>安排支出项目</t>
  </si>
  <si>
    <t>安排资金额度</t>
  </si>
  <si>
    <t>项目主管单位</t>
  </si>
  <si>
    <t>备注</t>
  </si>
  <si>
    <t>土地报批及征地拆迁补偿专项资金</t>
  </si>
  <si>
    <t>按高新区《政府投资计划》内容统筹使用，包含国际陆港项目、征地拆迁、清表、土地报批、安置过渡等及相关中介支出。</t>
  </si>
  <si>
    <t>政府投资项目建设工程款</t>
  </si>
  <si>
    <t>按高新区《政府投资计划》内容统筹使用（含投资建设一体化工程、甘鲁孙祠棚改工程、国际陆港项目等）。</t>
  </si>
  <si>
    <t>工程类项目</t>
  </si>
  <si>
    <t>含24年需继续支付的工程款资金、前期中介服务、水电工程等。</t>
  </si>
  <si>
    <t>各征地村老被征地农民养老保险代扣资金</t>
  </si>
  <si>
    <t>高新区2007年至2014年底认定的10646名老被征地农民养老保险补偿工作，根据拟订各征地村老被征地农民养老保险代扣资金资金退还方案予以返还，分5年时间进行偿还。</t>
  </si>
  <si>
    <t>老失地农民养老保险专项经费（新增）</t>
  </si>
  <si>
    <t>对被征地农民的土地、年龄、金额进行审核；对2024年新增土地的预算（据实核算）。</t>
  </si>
  <si>
    <t>根据预拨经费消化方案，每年安排5000万基金用于消化预拨资金。</t>
  </si>
  <si>
    <t>兑现企业基础设施建设补助资金</t>
  </si>
  <si>
    <t>根据企业招商协议，与土地出让金相关的基础设施建设补助资金由政府性基金支出。</t>
  </si>
  <si>
    <t>专项债项目利息支出</t>
  </si>
  <si>
    <t>根据专项债项目支付利息安排。</t>
  </si>
  <si>
    <t>专项债上缴支出</t>
  </si>
  <si>
    <t>根据市财政要求上缴</t>
  </si>
  <si>
    <t>备注：根据管委会2018年12号常务会议精神，第1-7项资金均以补助资金形式拨付高投集团，由高投集图根据管委会审批意见拨付资金。</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</si>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</sst>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quot;L&quot;_ ;_ * \(#,##0.00\)&quot;L&quot;_ ;_ * &quot;-&quot;??_)&quot;L&quot;_ ;_ @_ "/>
    <numFmt numFmtId="177" formatCode="#,##0;\-#,##0;&quot;-&quot;"/>
    <numFmt numFmtId="178" formatCode="&quot;$&quot;#,##0;\-&quot;$&quot;#,##0"/>
    <numFmt numFmtId="179" formatCode="&quot;$&quot;\ #,##0_-;[Red]&quot;$&quot;\ #,##0\-"/>
    <numFmt numFmtId="180" formatCode="_-&quot;$&quot;\ * #,##0_-;_-&quot;$&quot;\ * #,##0\-;_-&quot;$&quot;\ * &quot;-&quot;_-;_-@_-"/>
    <numFmt numFmtId="181" formatCode="#,##0.0_);\(#,##0.0\)"/>
    <numFmt numFmtId="182" formatCode="0.0"/>
    <numFmt numFmtId="183" formatCode="_-&quot;$&quot;* #,##0_-;\-&quot;$&quot;* #,##0_-;_-&quot;$&quot;* &quot;-&quot;_-;_-@_-"/>
    <numFmt numFmtId="184" formatCode="_(&quot;$&quot;* #,##0_);_(&quot;$&quot;* \(#,##0\);_(&quot;$&quot;* &quot;-&quot;_);_(@_)"/>
    <numFmt numFmtId="185" formatCode="_ \¥* #,##0.00_ ;_ \¥* \-#,##0.00_ ;_ \¥* \-??_ ;_ @_ "/>
    <numFmt numFmtId="186" formatCode="&quot;$&quot;\ #,##0.00_-;[Red]&quot;$&quot;\ #,##0.00\-"/>
    <numFmt numFmtId="187" formatCode="&quot;$&quot;#,##0;[Red]\-&quot;$&quot;#,##0"/>
    <numFmt numFmtId="188" formatCode="&quot;$&quot;#,##0.00_);[Red]\(&quot;$&quot;#,##0.00\)"/>
    <numFmt numFmtId="189" formatCode="_-* #,##0_-;\-* #,##0_-;_-* &quot;-&quot;_-;_-@_-"/>
    <numFmt numFmtId="190" formatCode="_(&quot;$&quot;* #,##0.00_);_(&quot;$&quot;* \(#,##0.00\);_(&quot;$&quot;* &quot;-&quot;??_);_(@_)"/>
    <numFmt numFmtId="191" formatCode="yy\.mm\.dd"/>
    <numFmt numFmtId="192" formatCode="#\ ??/??"/>
    <numFmt numFmtId="193" formatCode="_-* #,##0.00_-;\-* #,##0.00_-;_-* &quot;-&quot;??_-;_-@_-"/>
    <numFmt numFmtId="194" formatCode="\$#,##0;\(\$#,##0\)"/>
    <numFmt numFmtId="195" formatCode="&quot;$&quot;#,##0_);[Red]\(&quot;$&quot;#,##0\)"/>
    <numFmt numFmtId="196" formatCode="#,##0.0000"/>
    <numFmt numFmtId="197" formatCode="_-&quot;$&quot;\ * #,##0.00_-;_-&quot;$&quot;\ * #,##0.00\-;_-&quot;$&quot;\ * &quot;-&quot;??_-;_-@_-"/>
    <numFmt numFmtId="198" formatCode="\$#,##0.00;\(\$#,##0.00\)"/>
    <numFmt numFmtId="199" formatCode="_-&quot;$&quot;* #,##0.00_-;\-&quot;$&quot;* #,##0.00_-;_-&quot;$&quot;* &quot;-&quot;??_-;_-@_-"/>
    <numFmt numFmtId="200" formatCode="#,##0;\(#,##0\)"/>
    <numFmt numFmtId="201" formatCode="#,##0.000"/>
    <numFmt numFmtId="202" formatCode="0_ "/>
    <numFmt numFmtId="203" formatCode="#,##0_ "/>
    <numFmt numFmtId="204" formatCode="0.00_ "/>
    <numFmt numFmtId="205" formatCode="0_);[Red]\(0\)"/>
    <numFmt numFmtId="206" formatCode="#,##0.00_);[Red]\(#,##0.00\)"/>
    <numFmt numFmtId="207" formatCode=";;"/>
    <numFmt numFmtId="208" formatCode="#,##0.00_ "/>
    <numFmt numFmtId="209" formatCode="0.0_ "/>
  </numFmts>
  <fonts count="157">
    <font>
      <sz val="11"/>
      <color indexed="8"/>
      <name val="宋体"/>
      <charset val="134"/>
    </font>
    <font>
      <sz val="26"/>
      <color indexed="8"/>
      <name val="方正小标宋简体"/>
      <charset val="134"/>
    </font>
    <font>
      <sz val="11"/>
      <color indexed="8"/>
      <name val="楷体_GB2312"/>
      <charset val="134"/>
    </font>
    <font>
      <b/>
      <sz val="11"/>
      <color indexed="8"/>
      <name val="黑体"/>
      <charset val="134"/>
    </font>
    <font>
      <b/>
      <sz val="12"/>
      <name val="黑体"/>
      <charset val="134"/>
    </font>
    <font>
      <sz val="12"/>
      <name val="仿宋_GB2312"/>
      <charset val="134"/>
    </font>
    <font>
      <sz val="11"/>
      <color indexed="8"/>
      <name val="Times New Roman"/>
      <charset val="134"/>
    </font>
    <font>
      <sz val="11"/>
      <color indexed="8"/>
      <name val="仿宋_GB2312"/>
      <charset val="134"/>
    </font>
    <font>
      <sz val="10"/>
      <name val="仿宋_GB2312"/>
      <charset val="134"/>
    </font>
    <font>
      <b/>
      <sz val="11"/>
      <color indexed="8"/>
      <name val="Times New Roman"/>
      <charset val="134"/>
    </font>
    <font>
      <b/>
      <sz val="11"/>
      <name val="宋体"/>
      <charset val="134"/>
    </font>
    <font>
      <sz val="14"/>
      <name val="仿宋_GB2312"/>
      <charset val="134"/>
    </font>
    <font>
      <sz val="12"/>
      <name val="Times New Roman"/>
      <charset val="134"/>
    </font>
    <font>
      <b/>
      <sz val="12"/>
      <name val="Times New Roman"/>
      <charset val="134"/>
    </font>
    <font>
      <sz val="22"/>
      <color rgb="FF000000"/>
      <name val="方正小标宋简体"/>
      <charset val="134"/>
    </font>
    <font>
      <sz val="22"/>
      <color rgb="FFFF0000"/>
      <name val="方正小标宋简体"/>
      <charset val="134"/>
    </font>
    <font>
      <sz val="22"/>
      <color indexed="8"/>
      <name val="方正小标宋简体"/>
      <charset val="134"/>
    </font>
    <font>
      <sz val="11"/>
      <color indexed="8"/>
      <name val="黑体"/>
      <charset val="134"/>
    </font>
    <font>
      <sz val="11"/>
      <name val="黑体"/>
      <charset val="134"/>
    </font>
    <font>
      <sz val="12"/>
      <color indexed="8"/>
      <name val="黑体"/>
      <charset val="134"/>
    </font>
    <font>
      <sz val="11"/>
      <color rgb="FFFF0000"/>
      <name val="仿宋_GB2312"/>
      <charset val="134"/>
    </font>
    <font>
      <sz val="11"/>
      <color theme="1" tint="0.05"/>
      <name val="仿宋_GB2312"/>
      <charset val="134"/>
    </font>
    <font>
      <b/>
      <sz val="12"/>
      <color indexed="8"/>
      <name val="Times New Roman"/>
      <charset val="134"/>
    </font>
    <font>
      <b/>
      <sz val="11"/>
      <color indexed="8"/>
      <name val="仿宋_GB2312"/>
      <charset val="134"/>
    </font>
    <font>
      <b/>
      <sz val="11"/>
      <color rgb="FFFF0000"/>
      <name val="仿宋_GB2312"/>
      <charset val="134"/>
    </font>
    <font>
      <b/>
      <sz val="11"/>
      <color indexed="8"/>
      <name val="楷体_GB2312"/>
      <charset val="134"/>
    </font>
    <font>
      <b/>
      <sz val="11"/>
      <name val="楷体_GB2312"/>
      <charset val="134"/>
    </font>
    <font>
      <sz val="11"/>
      <name val="仿宋_GB2312"/>
      <charset val="134"/>
    </font>
    <font>
      <sz val="11"/>
      <name val="楷体_GB2312"/>
      <charset val="134"/>
    </font>
    <font>
      <sz val="11"/>
      <color theme="1" tint="0.05"/>
      <name val="楷体_GB2312"/>
      <charset val="134"/>
    </font>
    <font>
      <b/>
      <sz val="11"/>
      <name val="仿宋_GB2312"/>
      <charset val="134"/>
    </font>
    <font>
      <sz val="12"/>
      <color indexed="8"/>
      <name val="Times New Roman"/>
      <charset val="134"/>
    </font>
    <font>
      <sz val="11"/>
      <color rgb="FF7030A0"/>
      <name val="仿宋_GB2312"/>
      <charset val="134"/>
    </font>
    <font>
      <sz val="11"/>
      <color theme="1" tint="0.05"/>
      <name val="Times New Roman"/>
      <charset val="134"/>
    </font>
    <font>
      <sz val="11"/>
      <color rgb="FF7030A0"/>
      <name val="宋体"/>
      <charset val="134"/>
    </font>
    <font>
      <b/>
      <sz val="11"/>
      <color theme="1" tint="0.05"/>
      <name val="仿宋_GB2312"/>
      <charset val="134"/>
    </font>
    <font>
      <b/>
      <sz val="11"/>
      <color rgb="FF7030A0"/>
      <name val="仿宋_GB2312"/>
      <charset val="134"/>
    </font>
    <font>
      <sz val="20"/>
      <color indexed="8"/>
      <name val="方正小标宋简体"/>
      <charset val="134"/>
    </font>
    <font>
      <sz val="20"/>
      <name val="方正小标宋简体"/>
      <charset val="134"/>
    </font>
    <font>
      <b/>
      <sz val="9"/>
      <name val="楷体_GB2312"/>
      <charset val="134"/>
    </font>
    <font>
      <sz val="11"/>
      <name val="宋体"/>
      <charset val="134"/>
    </font>
    <font>
      <b/>
      <sz val="9"/>
      <color indexed="8"/>
      <name val="楷体"/>
      <charset val="134"/>
    </font>
    <font>
      <sz val="11"/>
      <name val="Times New Roman"/>
      <charset val="134"/>
    </font>
    <font>
      <sz val="11"/>
      <color rgb="FFFF0000"/>
      <name val="Times New Roman"/>
      <charset val="134"/>
    </font>
    <font>
      <sz val="10"/>
      <color indexed="8"/>
      <name val="宋体"/>
      <charset val="134"/>
    </font>
    <font>
      <sz val="10"/>
      <name val="宋体"/>
      <charset val="134"/>
    </font>
    <font>
      <b/>
      <sz val="10"/>
      <name val="楷体_GB2312"/>
      <charset val="134"/>
    </font>
    <font>
      <b/>
      <sz val="11"/>
      <color indexed="8"/>
      <name val="Times New Roman"/>
      <charset val="0"/>
    </font>
    <font>
      <sz val="11"/>
      <color indexed="8"/>
      <name val="Times New Roman"/>
      <charset val="0"/>
    </font>
    <font>
      <b/>
      <sz val="10"/>
      <color rgb="FF000000"/>
      <name val="宋体"/>
      <charset val="134"/>
    </font>
    <font>
      <sz val="18"/>
      <name val="方正小标宋简体"/>
      <charset val="134"/>
    </font>
    <font>
      <sz val="18"/>
      <name val="方正大标宋简体"/>
      <charset val="134"/>
    </font>
    <font>
      <b/>
      <sz val="12"/>
      <name val="宋体"/>
      <charset val="134"/>
    </font>
    <font>
      <b/>
      <sz val="11"/>
      <name val="Times New Roman"/>
      <charset val="0"/>
    </font>
    <font>
      <sz val="9"/>
      <name val="宋体"/>
      <charset val="134"/>
    </font>
    <font>
      <sz val="11"/>
      <name val="Times New Roman"/>
      <charset val="0"/>
    </font>
    <font>
      <sz val="11"/>
      <name val="楷体_GB2312"/>
      <charset val="0"/>
    </font>
    <font>
      <sz val="9"/>
      <name val="Times New Roman"/>
      <charset val="0"/>
    </font>
    <font>
      <sz val="9"/>
      <name val="楷体_GB2312"/>
      <charset val="134"/>
    </font>
    <font>
      <sz val="20"/>
      <name val="黑体"/>
      <charset val="134"/>
    </font>
    <font>
      <sz val="16"/>
      <name val="楷体_GB2312"/>
      <charset val="134"/>
    </font>
    <font>
      <b/>
      <sz val="13"/>
      <name val="宋体"/>
      <charset val="134"/>
    </font>
    <font>
      <b/>
      <sz val="12"/>
      <name val="楷体_GB2312"/>
      <charset val="134"/>
    </font>
    <font>
      <b/>
      <sz val="12"/>
      <name val="Times New Roman"/>
      <charset val="0"/>
    </font>
    <font>
      <sz val="12"/>
      <name val="Times New Roman"/>
      <charset val="0"/>
    </font>
    <font>
      <sz val="12"/>
      <name val="楷体_GB2312"/>
      <charset val="134"/>
    </font>
    <font>
      <b/>
      <sz val="12"/>
      <color theme="1" tint="0.05"/>
      <name val="楷体_GB2312"/>
      <charset val="134"/>
    </font>
    <font>
      <b/>
      <sz val="12"/>
      <color theme="1" tint="0.05"/>
      <name val="Times New Roman"/>
      <charset val="134"/>
    </font>
    <font>
      <b/>
      <sz val="22"/>
      <name val="黑体"/>
      <charset val="134"/>
    </font>
    <font>
      <b/>
      <sz val="14"/>
      <name val="楷体_GB2312"/>
      <charset val="134"/>
    </font>
    <font>
      <sz val="36"/>
      <color rgb="FF000000"/>
      <name val="方正小标宋简体"/>
      <charset val="134"/>
    </font>
    <font>
      <sz val="48"/>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
      <sz val="12"/>
      <color indexed="8"/>
      <name val="宋体"/>
      <charset val="134"/>
    </font>
    <font>
      <sz val="12"/>
      <color indexed="9"/>
      <name val="宋体"/>
      <charset val="134"/>
    </font>
    <font>
      <sz val="12"/>
      <name val="宋体"/>
      <charset val="134"/>
    </font>
    <font>
      <sz val="8"/>
      <name val="Arial"/>
      <charset val="134"/>
    </font>
    <font>
      <sz val="11"/>
      <color indexed="8"/>
      <name val="Tahoma"/>
      <charset val="134"/>
    </font>
    <font>
      <sz val="11"/>
      <color indexed="17"/>
      <name val="Tahoma"/>
      <charset val="134"/>
    </font>
    <font>
      <b/>
      <sz val="12"/>
      <name val="Arial"/>
      <charset val="134"/>
    </font>
    <font>
      <sz val="11"/>
      <color indexed="20"/>
      <name val="宋体"/>
      <charset val="134"/>
    </font>
    <font>
      <sz val="12"/>
      <color indexed="20"/>
      <name val="宋体"/>
      <charset val="134"/>
    </font>
    <font>
      <sz val="11"/>
      <color indexed="20"/>
      <name val="Tahoma"/>
      <charset val="134"/>
    </font>
    <font>
      <sz val="12"/>
      <color indexed="17"/>
      <name val="宋体"/>
      <charset val="134"/>
    </font>
    <font>
      <sz val="12"/>
      <color indexed="16"/>
      <name val="宋体"/>
      <charset val="134"/>
    </font>
    <font>
      <b/>
      <sz val="10"/>
      <name val="Tms Rmn"/>
      <charset val="134"/>
    </font>
    <font>
      <sz val="11"/>
      <color indexed="17"/>
      <name val="宋体"/>
      <charset val="134"/>
    </font>
    <font>
      <sz val="10"/>
      <name val="Geneva"/>
      <charset val="134"/>
    </font>
    <font>
      <b/>
      <sz val="9"/>
      <name val="Arial"/>
      <charset val="134"/>
    </font>
    <font>
      <sz val="10"/>
      <color indexed="8"/>
      <name val="Arial"/>
      <charset val="134"/>
    </font>
    <font>
      <sz val="10"/>
      <name val="MS Serif"/>
      <charset val="134"/>
    </font>
    <font>
      <sz val="10"/>
      <name val="Arial"/>
      <charset val="134"/>
    </font>
    <font>
      <sz val="12"/>
      <name val="Helv"/>
      <charset val="134"/>
    </font>
    <font>
      <sz val="12"/>
      <name val="Tms Rmn"/>
      <charset val="134"/>
    </font>
    <font>
      <sz val="12"/>
      <name val="Courier"/>
      <charset val="134"/>
    </font>
    <font>
      <b/>
      <sz val="18"/>
      <name val="Arial"/>
      <charset val="134"/>
    </font>
    <font>
      <b/>
      <sz val="12"/>
      <color indexed="8"/>
      <name val="宋体"/>
      <charset val="134"/>
    </font>
    <font>
      <sz val="12"/>
      <color indexed="9"/>
      <name val="Helv"/>
      <charset val="134"/>
    </font>
    <font>
      <b/>
      <sz val="15"/>
      <color indexed="56"/>
      <name val="宋体"/>
      <charset val="134"/>
    </font>
    <font>
      <u/>
      <sz val="9"/>
      <color indexed="12"/>
      <name val="宋体"/>
      <charset val="134"/>
    </font>
    <font>
      <sz val="10"/>
      <color indexed="16"/>
      <name val="MS Serif"/>
      <charset val="134"/>
    </font>
    <font>
      <b/>
      <sz val="11"/>
      <color indexed="56"/>
      <name val="宋体"/>
      <charset val="134"/>
    </font>
    <font>
      <sz val="10"/>
      <name val="Helv"/>
      <charset val="134"/>
    </font>
    <font>
      <i/>
      <sz val="12"/>
      <color indexed="23"/>
      <name val="宋体"/>
      <charset val="134"/>
    </font>
    <font>
      <u/>
      <sz val="12"/>
      <color indexed="20"/>
      <name val="宋体"/>
      <charset val="134"/>
    </font>
    <font>
      <b/>
      <sz val="8"/>
      <color indexed="8"/>
      <name val="Helv"/>
      <charset val="134"/>
    </font>
    <font>
      <u/>
      <sz val="9"/>
      <color indexed="36"/>
      <name val="宋体"/>
      <charset val="134"/>
    </font>
    <font>
      <sz val="10"/>
      <color indexed="8"/>
      <name val="MS Sans Serif"/>
      <charset val="134"/>
    </font>
    <font>
      <b/>
      <sz val="12"/>
      <color indexed="52"/>
      <name val="宋体"/>
      <charset val="134"/>
    </font>
    <font>
      <sz val="8"/>
      <name val="Times New Roman"/>
      <charset val="134"/>
    </font>
    <font>
      <sz val="10"/>
      <name val="楷体"/>
      <charset val="134"/>
    </font>
    <font>
      <sz val="10"/>
      <name val="MS Sans Serif"/>
      <charset val="134"/>
    </font>
    <font>
      <sz val="12"/>
      <color indexed="52"/>
      <name val="宋体"/>
      <charset val="134"/>
    </font>
    <font>
      <sz val="12"/>
      <color indexed="60"/>
      <name val="宋体"/>
      <charset val="134"/>
    </font>
    <font>
      <b/>
      <sz val="21"/>
      <name val="楷体_GB2312"/>
      <charset val="134"/>
    </font>
    <font>
      <b/>
      <sz val="13"/>
      <color indexed="56"/>
      <name val="宋体"/>
      <charset val="134"/>
    </font>
    <font>
      <b/>
      <sz val="8"/>
      <name val="MS Sans Serif"/>
      <charset val="134"/>
    </font>
    <font>
      <sz val="10"/>
      <name val="Times New Roman"/>
      <charset val="134"/>
    </font>
    <font>
      <sz val="8"/>
      <name val="MS Sans Serif"/>
      <charset val="134"/>
    </font>
    <font>
      <sz val="12"/>
      <name val="官帕眉"/>
      <charset val="134"/>
    </font>
    <font>
      <sz val="12"/>
      <color indexed="10"/>
      <name val="宋体"/>
      <charset val="134"/>
    </font>
    <font>
      <u/>
      <sz val="8.4"/>
      <color indexed="12"/>
      <name val="Arial"/>
      <charset val="134"/>
    </font>
    <font>
      <sz val="7"/>
      <name val="Small Fonts"/>
      <charset val="134"/>
    </font>
    <font>
      <b/>
      <sz val="12"/>
      <color indexed="63"/>
      <name val="宋体"/>
      <charset val="134"/>
    </font>
    <font>
      <b/>
      <sz val="10"/>
      <name val="MS Sans Serif"/>
      <charset val="134"/>
    </font>
    <font>
      <b/>
      <sz val="12"/>
      <color indexed="9"/>
      <name val="宋体"/>
      <charset val="134"/>
    </font>
    <font>
      <sz val="12"/>
      <color indexed="62"/>
      <name val="宋体"/>
      <charset val="134"/>
    </font>
    <font>
      <b/>
      <sz val="14"/>
      <name val="楷体"/>
      <charset val="134"/>
    </font>
    <font>
      <sz val="10"/>
      <color indexed="8"/>
      <name val="Arial"/>
      <charset val="0"/>
    </font>
    <font>
      <sz val="12"/>
      <name val="¹ÙÅÁÃ¼"/>
      <charset val="134"/>
    </font>
    <font>
      <sz val="12"/>
      <name val="方正书宋_GBK"/>
      <charset val="134"/>
    </font>
    <font>
      <b/>
      <sz val="9"/>
      <name val="宋体"/>
      <charset val="134"/>
    </font>
    <font>
      <b/>
      <sz val="11"/>
      <color rgb="FF000000"/>
      <name val="楷体"/>
      <charset val="134"/>
    </font>
    <font>
      <b/>
      <sz val="11"/>
      <color rgb="FF000000"/>
      <name val="方正小标宋简体"/>
      <charset val="134"/>
    </font>
    <font>
      <sz val="28"/>
      <color rgb="FF000000"/>
      <name val="方正小标宋简体"/>
      <charset val="134"/>
    </font>
    <font>
      <sz val="16"/>
      <color rgb="FF000000"/>
      <name val="楷体_GB2312"/>
      <charset val="134"/>
    </font>
    <font>
      <sz val="16"/>
      <color rgb="FF000000"/>
      <name val="宋体"/>
      <charset val="134"/>
    </font>
  </fonts>
  <fills count="8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55"/>
      </patternFill>
    </fill>
    <fill>
      <patternFill patternType="solid">
        <fgColor indexed="44"/>
        <bgColor indexed="44"/>
      </patternFill>
    </fill>
    <fill>
      <patternFill patternType="gray125"/>
    </fill>
    <fill>
      <patternFill patternType="solid">
        <fgColor indexed="26"/>
        <bgColor indexed="64"/>
      </patternFill>
    </fill>
    <fill>
      <patternFill patternType="darkVertical"/>
    </fill>
    <fill>
      <patternFill patternType="solid">
        <fgColor indexed="42"/>
        <bgColor indexed="64"/>
      </patternFill>
    </fill>
    <fill>
      <patternFill patternType="solid">
        <fgColor indexed="11"/>
        <bgColor indexed="64"/>
      </patternFill>
    </fill>
    <fill>
      <patternFill patternType="solid">
        <fgColor indexed="31"/>
        <bgColor indexed="31"/>
      </patternFill>
    </fill>
    <fill>
      <patternFill patternType="solid">
        <fgColor indexed="54"/>
        <bgColor indexed="54"/>
      </patternFill>
    </fill>
    <fill>
      <patternFill patternType="solid">
        <fgColor indexed="47"/>
        <bgColor indexed="47"/>
      </patternFill>
    </fill>
    <fill>
      <patternFill patternType="solid">
        <fgColor indexed="22"/>
        <bgColor indexed="22"/>
      </patternFill>
    </fill>
    <fill>
      <patternFill patternType="solid">
        <fgColor indexed="45"/>
        <bgColor indexed="64"/>
      </patternFill>
    </fill>
    <fill>
      <patternFill patternType="solid">
        <fgColor indexed="31"/>
        <bgColor indexed="64"/>
      </patternFill>
    </fill>
    <fill>
      <patternFill patternType="solid">
        <fgColor indexed="25"/>
        <bgColor indexed="25"/>
      </patternFill>
    </fill>
    <fill>
      <patternFill patternType="solid">
        <fgColor indexed="26"/>
        <bgColor indexed="26"/>
      </patternFill>
    </fill>
    <fill>
      <patternFill patternType="solid">
        <fgColor indexed="52"/>
        <bgColor indexed="64"/>
      </patternFill>
    </fill>
    <fill>
      <patternFill patternType="solid">
        <fgColor indexed="13"/>
        <bgColor indexed="64"/>
      </patternFill>
    </fill>
    <fill>
      <patternFill patternType="solid">
        <fgColor indexed="54"/>
        <bgColor indexed="64"/>
      </patternFill>
    </fill>
    <fill>
      <patternFill patternType="gray0625"/>
    </fill>
    <fill>
      <patternFill patternType="solid">
        <fgColor indexed="52"/>
        <bgColor indexed="52"/>
      </patternFill>
    </fill>
    <fill>
      <patternFill patternType="solid">
        <fgColor indexed="27"/>
        <bgColor indexed="64"/>
      </patternFill>
    </fill>
    <fill>
      <patternFill patternType="solid">
        <fgColor indexed="47"/>
        <bgColor indexed="64"/>
      </patternFill>
    </fill>
    <fill>
      <patternFill patternType="solid">
        <fgColor indexed="27"/>
        <bgColor indexed="27"/>
      </patternFill>
    </fill>
    <fill>
      <patternFill patternType="solid">
        <fgColor indexed="55"/>
        <bgColor indexed="64"/>
      </patternFill>
    </fill>
    <fill>
      <patternFill patternType="solid">
        <fgColor indexed="42"/>
        <bgColor indexed="42"/>
      </patternFill>
    </fill>
    <fill>
      <patternFill patternType="solid">
        <fgColor indexed="51"/>
        <bgColor indexed="64"/>
      </patternFill>
    </fill>
    <fill>
      <patternFill patternType="solid">
        <fgColor indexed="49"/>
        <bgColor indexed="64"/>
      </patternFill>
    </fill>
    <fill>
      <patternFill patternType="solid">
        <fgColor indexed="49"/>
        <bgColor indexed="49"/>
      </patternFill>
    </fill>
    <fill>
      <patternFill patternType="solid">
        <fgColor indexed="25"/>
        <bgColor indexed="64"/>
      </patternFill>
    </fill>
    <fill>
      <patternFill patternType="solid">
        <fgColor indexed="45"/>
        <bgColor indexed="45"/>
      </patternFill>
    </fill>
    <fill>
      <patternFill patternType="solid">
        <fgColor indexed="44"/>
        <bgColor indexed="64"/>
      </patternFill>
    </fill>
    <fill>
      <patternFill patternType="solid">
        <fgColor indexed="46"/>
        <bgColor indexed="64"/>
      </patternFill>
    </fill>
    <fill>
      <patternFill patternType="solid">
        <fgColor indexed="15"/>
        <bgColor indexed="64"/>
      </patternFill>
    </fill>
    <fill>
      <patternFill patternType="lightUp">
        <fgColor indexed="9"/>
        <bgColor indexed="29"/>
      </patternFill>
    </fill>
    <fill>
      <patternFill patternType="solid">
        <fgColor indexed="12"/>
        <bgColor indexed="64"/>
      </patternFill>
    </fill>
    <fill>
      <patternFill patternType="mediumGray">
        <fgColor indexed="22"/>
      </patternFill>
    </fill>
    <fill>
      <patternFill patternType="solid">
        <fgColor indexed="29"/>
        <bgColor indexed="64"/>
      </patternFill>
    </fill>
    <fill>
      <patternFill patternType="lightUp">
        <fgColor indexed="9"/>
        <bgColor indexed="22"/>
      </patternFill>
    </fill>
    <fill>
      <patternFill patternType="solid">
        <fgColor indexed="36"/>
        <bgColor indexed="64"/>
      </patternFill>
    </fill>
    <fill>
      <patternFill patternType="solid">
        <fgColor indexed="30"/>
        <bgColor indexed="64"/>
      </patternFill>
    </fill>
    <fill>
      <patternFill patternType="lightUp">
        <fgColor indexed="9"/>
        <bgColor indexed="55"/>
      </patternFill>
    </fill>
    <fill>
      <patternFill patternType="solid">
        <fgColor indexed="62"/>
        <bgColor indexed="64"/>
      </patternFill>
    </fill>
    <fill>
      <patternFill patternType="solid">
        <fgColor indexed="10"/>
        <bgColor indexed="64"/>
      </patternFill>
    </fill>
    <fill>
      <patternFill patternType="solid">
        <fgColor indexed="43"/>
        <bgColor indexed="64"/>
      </patternFill>
    </fill>
    <fill>
      <patternFill patternType="solid">
        <fgColor indexed="53"/>
        <bgColor indexed="64"/>
      </patternFill>
    </fill>
    <fill>
      <patternFill patternType="solid">
        <fgColor indexed="57"/>
        <bgColor indexed="64"/>
      </patternFill>
    </fill>
  </fills>
  <borders count="4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diagonal/>
    </border>
    <border>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style="double">
        <color auto="1"/>
      </bottom>
      <diagonal/>
    </border>
    <border>
      <left/>
      <right/>
      <top/>
      <bottom style="thick">
        <color indexed="62"/>
      </bottom>
      <diagonal/>
    </border>
    <border>
      <left/>
      <right/>
      <top/>
      <bottom style="medium">
        <color indexed="30"/>
      </bottom>
      <diagonal/>
    </border>
    <border>
      <left/>
      <right/>
      <top style="medium">
        <color auto="1"/>
      </top>
      <bottom style="medium">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style="medium">
        <color auto="1"/>
      </right>
      <top/>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220">
    <xf numFmtId="0" fontId="0" fillId="0" borderId="0">
      <alignment vertical="center"/>
    </xf>
    <xf numFmtId="43" fontId="72" fillId="0" borderId="0" applyFont="0" applyFill="0" applyBorder="0" applyAlignment="0" applyProtection="0">
      <alignment vertical="center"/>
    </xf>
    <xf numFmtId="44" fontId="72" fillId="0" borderId="0" applyFont="0" applyFill="0" applyBorder="0" applyAlignment="0" applyProtection="0">
      <alignment vertical="center"/>
    </xf>
    <xf numFmtId="9" fontId="72" fillId="0" borderId="0" applyFont="0" applyFill="0" applyBorder="0" applyAlignment="0" applyProtection="0">
      <alignment vertical="center"/>
    </xf>
    <xf numFmtId="41" fontId="72" fillId="0" borderId="0" applyFont="0" applyFill="0" applyBorder="0" applyAlignment="0" applyProtection="0">
      <alignment vertical="center"/>
    </xf>
    <xf numFmtId="42" fontId="72" fillId="0" borderId="0" applyFon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2" fillId="7" borderId="28" applyNumberFormat="0" applyFon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29" applyNumberFormat="0" applyFill="0" applyAlignment="0" applyProtection="0">
      <alignment vertical="center"/>
    </xf>
    <xf numFmtId="0" fontId="79" fillId="0" borderId="29" applyNumberFormat="0" applyFill="0" applyAlignment="0" applyProtection="0">
      <alignment vertical="center"/>
    </xf>
    <xf numFmtId="0" fontId="80" fillId="0" borderId="30" applyNumberFormat="0" applyFill="0" applyAlignment="0" applyProtection="0">
      <alignment vertical="center"/>
    </xf>
    <xf numFmtId="0" fontId="80" fillId="0" borderId="0" applyNumberFormat="0" applyFill="0" applyBorder="0" applyAlignment="0" applyProtection="0">
      <alignment vertical="center"/>
    </xf>
    <xf numFmtId="0" fontId="81" fillId="8" borderId="31" applyNumberFormat="0" applyAlignment="0" applyProtection="0">
      <alignment vertical="center"/>
    </xf>
    <xf numFmtId="0" fontId="82" fillId="9" borderId="32" applyNumberFormat="0" applyAlignment="0" applyProtection="0">
      <alignment vertical="center"/>
    </xf>
    <xf numFmtId="0" fontId="83" fillId="9" borderId="31" applyNumberFormat="0" applyAlignment="0" applyProtection="0">
      <alignment vertical="center"/>
    </xf>
    <xf numFmtId="0" fontId="84" fillId="10" borderId="33" applyNumberFormat="0" applyAlignment="0" applyProtection="0">
      <alignment vertical="center"/>
    </xf>
    <xf numFmtId="0" fontId="85" fillId="0" borderId="34" applyNumberFormat="0" applyFill="0" applyAlignment="0" applyProtection="0">
      <alignment vertical="center"/>
    </xf>
    <xf numFmtId="0" fontId="86" fillId="0" borderId="35" applyNumberFormat="0" applyFill="0" applyAlignment="0" applyProtection="0">
      <alignment vertical="center"/>
    </xf>
    <xf numFmtId="0" fontId="87" fillId="11" borderId="0" applyNumberFormat="0" applyBorder="0" applyAlignment="0" applyProtection="0">
      <alignment vertical="center"/>
    </xf>
    <xf numFmtId="0" fontId="88" fillId="12" borderId="0" applyNumberFormat="0" applyBorder="0" applyAlignment="0" applyProtection="0">
      <alignment vertical="center"/>
    </xf>
    <xf numFmtId="0" fontId="89" fillId="13" borderId="0" applyNumberFormat="0" applyBorder="0" applyAlignment="0" applyProtection="0">
      <alignment vertical="center"/>
    </xf>
    <xf numFmtId="0" fontId="90" fillId="14" borderId="0" applyNumberFormat="0" applyBorder="0" applyAlignment="0" applyProtection="0">
      <alignment vertical="center"/>
    </xf>
    <xf numFmtId="0" fontId="91" fillId="15" borderId="0" applyNumberFormat="0" applyBorder="0" applyAlignment="0" applyProtection="0">
      <alignment vertical="center"/>
    </xf>
    <xf numFmtId="0" fontId="91" fillId="16" borderId="0" applyNumberFormat="0" applyBorder="0" applyAlignment="0" applyProtection="0">
      <alignment vertical="center"/>
    </xf>
    <xf numFmtId="0" fontId="90" fillId="17" borderId="0" applyNumberFormat="0" applyBorder="0" applyAlignment="0" applyProtection="0">
      <alignment vertical="center"/>
    </xf>
    <xf numFmtId="0" fontId="90" fillId="18" borderId="0" applyNumberFormat="0" applyBorder="0" applyAlignment="0" applyProtection="0">
      <alignment vertical="center"/>
    </xf>
    <xf numFmtId="0" fontId="91" fillId="19" borderId="0" applyNumberFormat="0" applyBorder="0" applyAlignment="0" applyProtection="0">
      <alignment vertical="center"/>
    </xf>
    <xf numFmtId="0" fontId="91" fillId="20" borderId="0" applyNumberFormat="0" applyBorder="0" applyAlignment="0" applyProtection="0">
      <alignment vertical="center"/>
    </xf>
    <xf numFmtId="0" fontId="90" fillId="21" borderId="0" applyNumberFormat="0" applyBorder="0" applyAlignment="0" applyProtection="0">
      <alignment vertical="center"/>
    </xf>
    <xf numFmtId="0" fontId="90" fillId="22" borderId="0" applyNumberFormat="0" applyBorder="0" applyAlignment="0" applyProtection="0">
      <alignment vertical="center"/>
    </xf>
    <xf numFmtId="0" fontId="91" fillId="23" borderId="0" applyNumberFormat="0" applyBorder="0" applyAlignment="0" applyProtection="0">
      <alignment vertical="center"/>
    </xf>
    <xf numFmtId="0" fontId="91" fillId="24" borderId="0" applyNumberFormat="0" applyBorder="0" applyAlignment="0" applyProtection="0">
      <alignment vertical="center"/>
    </xf>
    <xf numFmtId="0" fontId="90" fillId="25" borderId="0" applyNumberFormat="0" applyBorder="0" applyAlignment="0" applyProtection="0">
      <alignment vertical="center"/>
    </xf>
    <xf numFmtId="0" fontId="90" fillId="26" borderId="0" applyNumberFormat="0" applyBorder="0" applyAlignment="0" applyProtection="0">
      <alignment vertical="center"/>
    </xf>
    <xf numFmtId="0" fontId="91" fillId="27" borderId="0" applyNumberFormat="0" applyBorder="0" applyAlignment="0" applyProtection="0">
      <alignment vertical="center"/>
    </xf>
    <xf numFmtId="0" fontId="91" fillId="28" borderId="0" applyNumberFormat="0" applyBorder="0" applyAlignment="0" applyProtection="0">
      <alignment vertical="center"/>
    </xf>
    <xf numFmtId="0" fontId="90" fillId="29" borderId="0" applyNumberFormat="0" applyBorder="0" applyAlignment="0" applyProtection="0">
      <alignment vertical="center"/>
    </xf>
    <xf numFmtId="0" fontId="90" fillId="30" borderId="0" applyNumberFormat="0" applyBorder="0" applyAlignment="0" applyProtection="0">
      <alignment vertical="center"/>
    </xf>
    <xf numFmtId="0" fontId="91" fillId="31" borderId="0" applyNumberFormat="0" applyBorder="0" applyAlignment="0" applyProtection="0">
      <alignment vertical="center"/>
    </xf>
    <xf numFmtId="0" fontId="91"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1" fillId="35" borderId="0" applyNumberFormat="0" applyBorder="0" applyAlignment="0" applyProtection="0">
      <alignment vertical="center"/>
    </xf>
    <xf numFmtId="0" fontId="91" fillId="36" borderId="0" applyNumberFormat="0" applyBorder="0" applyAlignment="0" applyProtection="0">
      <alignment vertical="center"/>
    </xf>
    <xf numFmtId="0" fontId="90" fillId="37" borderId="0" applyNumberFormat="0" applyBorder="0" applyAlignment="0" applyProtection="0">
      <alignment vertical="center"/>
    </xf>
    <xf numFmtId="0" fontId="92" fillId="0" borderId="36" applyProtection="0">
      <alignment vertical="center"/>
    </xf>
    <xf numFmtId="0" fontId="93" fillId="4" borderId="0" applyNumberFormat="0" applyBorder="0" applyAlignment="0" applyProtection="0">
      <alignment vertical="center"/>
    </xf>
    <xf numFmtId="0" fontId="94" fillId="38" borderId="0" applyNumberFormat="0" applyBorder="0" applyAlignment="0" applyProtection="0">
      <alignment vertical="center"/>
    </xf>
    <xf numFmtId="0" fontId="94" fillId="39" borderId="0" applyNumberFormat="0" applyBorder="0" applyAlignment="0" applyProtection="0">
      <alignment vertical="center"/>
    </xf>
    <xf numFmtId="176" fontId="95" fillId="0" borderId="0">
      <alignment vertical="center"/>
    </xf>
    <xf numFmtId="0" fontId="0" fillId="40" borderId="10" applyNumberFormat="0" applyFont="0" applyAlignment="0">
      <alignment horizontal="center" vertical="center"/>
    </xf>
    <xf numFmtId="0" fontId="93" fillId="41" borderId="0" applyNumberFormat="0" applyBorder="0" applyAlignment="0" applyProtection="0">
      <alignment vertical="center"/>
    </xf>
    <xf numFmtId="0" fontId="96" fillId="4" borderId="7">
      <alignment vertical="center"/>
    </xf>
    <xf numFmtId="0" fontId="96" fillId="41" borderId="7" applyNumberFormat="0" applyBorder="0" applyAlignment="0" applyProtection="0">
      <alignment vertical="center"/>
    </xf>
    <xf numFmtId="0" fontId="97" fillId="0" borderId="0">
      <alignment vertical="center"/>
    </xf>
    <xf numFmtId="0" fontId="0" fillId="42" borderId="0" applyNumberFormat="0" applyFont="0" applyBorder="0" applyAlignment="0">
      <alignment horizontal="center" vertical="center"/>
    </xf>
    <xf numFmtId="0" fontId="98" fillId="43" borderId="0" applyNumberFormat="0" applyBorder="0" applyAlignment="0" applyProtection="0">
      <alignment vertical="center"/>
    </xf>
    <xf numFmtId="0" fontId="93" fillId="44" borderId="0" applyNumberFormat="0" applyBorder="0" applyAlignment="0" applyProtection="0">
      <alignment vertical="center"/>
    </xf>
    <xf numFmtId="0" fontId="40" fillId="0" borderId="7">
      <alignment horizontal="distributed" vertical="center" wrapText="1"/>
    </xf>
    <xf numFmtId="0" fontId="93" fillId="45" borderId="0" applyNumberFormat="0" applyBorder="0" applyAlignment="0" applyProtection="0">
      <alignment vertical="center"/>
    </xf>
    <xf numFmtId="0" fontId="94" fillId="46" borderId="0" applyNumberFormat="0" applyBorder="0" applyAlignment="0" applyProtection="0">
      <alignment vertical="center"/>
    </xf>
    <xf numFmtId="0" fontId="93" fillId="47" borderId="0" applyNumberFormat="0" applyBorder="0" applyAlignment="0" applyProtection="0">
      <alignment vertical="center"/>
    </xf>
    <xf numFmtId="0" fontId="94" fillId="48" borderId="0" applyNumberFormat="0" applyBorder="0" applyAlignment="0" applyProtection="0">
      <alignment vertical="center"/>
    </xf>
    <xf numFmtId="0" fontId="99" fillId="0" borderId="10">
      <alignment horizontal="left" vertical="center"/>
    </xf>
    <xf numFmtId="0" fontId="100" fillId="49" borderId="0" applyNumberFormat="0" applyBorder="0" applyAlignment="0" applyProtection="0">
      <alignment vertical="center"/>
    </xf>
    <xf numFmtId="0" fontId="93" fillId="50" borderId="0" applyNumberFormat="0" applyBorder="0" applyAlignment="0" applyProtection="0">
      <alignment vertical="center"/>
    </xf>
    <xf numFmtId="4" fontId="0" fillId="0" borderId="0" applyFont="0" applyFill="0" applyBorder="0" applyAlignment="0" applyProtection="0">
      <alignment vertical="center"/>
    </xf>
    <xf numFmtId="0" fontId="94" fillId="51" borderId="0" applyNumberFormat="0" applyBorder="0" applyAlignment="0" applyProtection="0">
      <alignment vertical="center"/>
    </xf>
    <xf numFmtId="0" fontId="93" fillId="52" borderId="0" applyNumberFormat="0" applyBorder="0" applyAlignment="0" applyProtection="0">
      <alignment vertical="center"/>
    </xf>
    <xf numFmtId="0" fontId="93" fillId="48" borderId="0" applyNumberFormat="0" applyBorder="0" applyAlignment="0" applyProtection="0">
      <alignment vertical="center"/>
    </xf>
    <xf numFmtId="0" fontId="94" fillId="53" borderId="0" applyNumberFormat="0" applyBorder="0" applyAlignment="0" applyProtection="0">
      <alignment vertical="center"/>
    </xf>
    <xf numFmtId="0" fontId="96" fillId="54" borderId="7">
      <alignment vertical="center"/>
    </xf>
    <xf numFmtId="0" fontId="94" fillId="55" borderId="0" applyNumberFormat="0" applyBorder="0" applyAlignment="0" applyProtection="0">
      <alignment vertical="center"/>
    </xf>
    <xf numFmtId="0" fontId="101" fillId="49" borderId="0" applyNumberFormat="0" applyBorder="0" applyAlignment="0" applyProtection="0">
      <alignment vertical="center"/>
    </xf>
    <xf numFmtId="0" fontId="102" fillId="49" borderId="0" applyNumberFormat="0" applyBorder="0" applyAlignment="0" applyProtection="0">
      <alignment vertical="center"/>
    </xf>
    <xf numFmtId="0" fontId="103" fillId="43" borderId="0" applyNumberFormat="0" applyBorder="0" applyAlignment="0" applyProtection="0">
      <alignment vertical="center"/>
    </xf>
    <xf numFmtId="0" fontId="104" fillId="49" borderId="0" applyNumberFormat="0" applyBorder="0" applyAlignment="0" applyProtection="0">
      <alignment vertical="center"/>
    </xf>
    <xf numFmtId="0" fontId="105" fillId="56" borderId="11">
      <alignment vertical="center"/>
      <protection locked="0"/>
    </xf>
    <xf numFmtId="15" fontId="0" fillId="0" borderId="0" applyFont="0" applyFill="0" applyBorder="0" applyAlignment="0" applyProtection="0">
      <alignment vertical="center"/>
    </xf>
    <xf numFmtId="0" fontId="94" fillId="57" borderId="0" applyNumberFormat="0" applyBorder="0" applyAlignment="0" applyProtection="0">
      <alignment vertical="center"/>
    </xf>
    <xf numFmtId="0" fontId="93" fillId="58" borderId="0" applyNumberFormat="0" applyBorder="0" applyAlignment="0" applyProtection="0">
      <alignment vertical="center"/>
    </xf>
    <xf numFmtId="0" fontId="106" fillId="43" borderId="0" applyNumberFormat="0" applyBorder="0" applyAlignment="0" applyProtection="0">
      <alignment vertical="center"/>
    </xf>
    <xf numFmtId="0" fontId="93" fillId="59" borderId="0" applyNumberFormat="0" applyBorder="0" applyAlignment="0" applyProtection="0">
      <alignment vertical="center"/>
    </xf>
    <xf numFmtId="1" fontId="40" fillId="0" borderId="7">
      <alignment vertical="center"/>
      <protection locked="0"/>
    </xf>
    <xf numFmtId="0" fontId="107" fillId="0" borderId="0">
      <alignment vertical="center"/>
    </xf>
    <xf numFmtId="0" fontId="108" fillId="0" borderId="0" applyNumberFormat="0" applyFill="0" applyBorder="0" applyAlignment="0" applyProtection="0">
      <alignment vertical="center"/>
    </xf>
    <xf numFmtId="177" fontId="109" fillId="0" borderId="0" applyFill="0" applyBorder="0" applyAlignment="0">
      <alignment vertical="center"/>
    </xf>
    <xf numFmtId="0" fontId="93" fillId="60" borderId="0" applyNumberFormat="0" applyBorder="0" applyAlignment="0" applyProtection="0">
      <alignment vertical="center"/>
    </xf>
    <xf numFmtId="0" fontId="94" fillId="61" borderId="0" applyNumberFormat="0" applyBorder="0" applyAlignment="0" applyProtection="0">
      <alignment vertical="center"/>
    </xf>
    <xf numFmtId="0" fontId="94" fillId="47" borderId="0" applyNumberFormat="0" applyBorder="0" applyAlignment="0" applyProtection="0">
      <alignment vertical="center"/>
    </xf>
    <xf numFmtId="0" fontId="94" fillId="59" borderId="0" applyNumberFormat="0" applyBorder="0" applyAlignment="0" applyProtection="0">
      <alignment vertical="center"/>
    </xf>
    <xf numFmtId="0" fontId="93" fillId="62" borderId="0" applyNumberFormat="0" applyBorder="0" applyAlignment="0" applyProtection="0">
      <alignment vertical="center"/>
    </xf>
    <xf numFmtId="0" fontId="93" fillId="43" borderId="0" applyNumberFormat="0" applyBorder="0" applyAlignment="0" applyProtection="0">
      <alignment vertical="center"/>
    </xf>
    <xf numFmtId="0" fontId="110" fillId="0" borderId="0" applyNumberFormat="0" applyAlignment="0">
      <alignment horizontal="left" vertical="center"/>
    </xf>
    <xf numFmtId="0" fontId="94" fillId="4" borderId="0" applyNumberFormat="0" applyBorder="0" applyAlignment="0" applyProtection="0">
      <alignment vertical="center"/>
    </xf>
    <xf numFmtId="0" fontId="93" fillId="63" borderId="0" applyNumberFormat="0" applyBorder="0" applyAlignment="0" applyProtection="0">
      <alignment vertical="center"/>
    </xf>
    <xf numFmtId="0" fontId="111" fillId="0" borderId="0">
      <alignment vertical="center"/>
    </xf>
    <xf numFmtId="0" fontId="94" fillId="64" borderId="0" applyNumberFormat="0" applyBorder="0" applyAlignment="0" applyProtection="0">
      <alignment vertical="center"/>
    </xf>
    <xf numFmtId="0" fontId="94" fillId="65" borderId="0" applyNumberFormat="0" applyBorder="0" applyAlignment="0" applyProtection="0">
      <alignment vertical="center"/>
    </xf>
    <xf numFmtId="0" fontId="93" fillId="49" borderId="0" applyNumberFormat="0" applyBorder="0" applyAlignment="0" applyProtection="0">
      <alignment vertical="center"/>
    </xf>
    <xf numFmtId="0" fontId="94" fillId="66" borderId="0" applyNumberFormat="0" applyBorder="0" applyAlignment="0" applyProtection="0">
      <alignment vertical="center"/>
    </xf>
    <xf numFmtId="0" fontId="104" fillId="67" borderId="0" applyNumberFormat="0" applyBorder="0" applyAlignment="0" applyProtection="0">
      <alignment vertical="center"/>
    </xf>
    <xf numFmtId="178" fontId="0" fillId="0" borderId="0" applyFont="0" applyFill="0" applyBorder="0" applyAlignment="0" applyProtection="0">
      <alignment vertical="center"/>
    </xf>
    <xf numFmtId="0" fontId="93" fillId="68" borderId="0" applyNumberFormat="0" applyBorder="0" applyAlignment="0" applyProtection="0">
      <alignment vertical="center"/>
    </xf>
    <xf numFmtId="0" fontId="0" fillId="0" borderId="0" applyNumberFormat="0" applyFont="0" applyFill="0" applyBorder="0" applyAlignment="0" applyProtection="0">
      <alignment horizontal="left" vertical="center"/>
    </xf>
    <xf numFmtId="0" fontId="12" fillId="0" borderId="0" applyNumberFormat="0" applyFill="0" applyBorder="0" applyAlignment="0" applyProtection="0">
      <alignment horizontal="left" vertical="center"/>
    </xf>
    <xf numFmtId="49" fontId="0" fillId="0" borderId="0" applyFont="0" applyFill="0" applyBorder="0" applyAlignment="0" applyProtection="0">
      <alignment vertical="center"/>
    </xf>
    <xf numFmtId="179" fontId="111" fillId="0" borderId="0">
      <alignment vertical="center"/>
    </xf>
    <xf numFmtId="0" fontId="99" fillId="0" borderId="0" applyProtection="0">
      <alignment vertical="center"/>
    </xf>
    <xf numFmtId="0" fontId="94" fillId="68" borderId="0" applyNumberFormat="0" applyBorder="0" applyAlignment="0" applyProtection="0">
      <alignment vertical="center"/>
    </xf>
    <xf numFmtId="180" fontId="0" fillId="0" borderId="0" applyFont="0" applyFill="0" applyBorder="0" applyAlignment="0" applyProtection="0">
      <alignment vertical="center"/>
    </xf>
    <xf numFmtId="0" fontId="93" fillId="69" borderId="0" applyNumberFormat="0" applyBorder="0" applyAlignment="0" applyProtection="0">
      <alignment vertical="center"/>
    </xf>
    <xf numFmtId="0" fontId="12" fillId="0" borderId="0">
      <alignment vertical="center"/>
    </xf>
    <xf numFmtId="181" fontId="112" fillId="70" borderId="0">
      <alignment vertical="center"/>
    </xf>
    <xf numFmtId="182" fontId="40" fillId="0" borderId="7">
      <alignment vertical="center"/>
      <protection locked="0"/>
    </xf>
    <xf numFmtId="41" fontId="0" fillId="0" borderId="0" applyFont="0" applyFill="0" applyBorder="0" applyAlignment="0" applyProtection="0">
      <alignment vertical="center"/>
    </xf>
    <xf numFmtId="0" fontId="113" fillId="0" borderId="0" applyNumberFormat="0" applyFill="0" applyBorder="0" applyAlignment="0" applyProtection="0">
      <alignment vertical="center"/>
    </xf>
    <xf numFmtId="183" fontId="0" fillId="0" borderId="0" applyFont="0" applyFill="0" applyBorder="0" applyAlignment="0" applyProtection="0">
      <alignment vertical="center"/>
    </xf>
    <xf numFmtId="0" fontId="114" fillId="0" borderId="0">
      <alignment vertical="center"/>
    </xf>
    <xf numFmtId="184" fontId="0" fillId="0" borderId="0" applyFont="0" applyFill="0" applyBorder="0" applyAlignment="0" applyProtection="0">
      <alignment vertical="center"/>
    </xf>
    <xf numFmtId="185" fontId="0" fillId="0" borderId="0" applyFont="0" applyFill="0" applyBorder="0" applyAlignment="0" applyProtection="0">
      <alignment vertical="center"/>
    </xf>
    <xf numFmtId="0" fontId="115" fillId="0" borderId="0" applyProtection="0">
      <alignment vertical="center"/>
    </xf>
    <xf numFmtId="0" fontId="116" fillId="71" borderId="0" applyNumberFormat="0" applyBorder="0" applyAlignment="0" applyProtection="0">
      <alignment vertical="center"/>
    </xf>
    <xf numFmtId="181" fontId="117" fillId="72" borderId="0">
      <alignment vertical="center"/>
    </xf>
    <xf numFmtId="0" fontId="0" fillId="73" borderId="0" applyNumberFormat="0" applyFont="0" applyBorder="0" applyAlignment="0" applyProtection="0">
      <alignment vertical="center"/>
    </xf>
    <xf numFmtId="10" fontId="0" fillId="0" borderId="0" applyFont="0" applyFill="0" applyBorder="0" applyAlignment="0" applyProtection="0">
      <alignment vertical="center"/>
    </xf>
    <xf numFmtId="0" fontId="118" fillId="0" borderId="37" applyNumberFormat="0" applyFill="0" applyAlignment="0" applyProtection="0">
      <alignment vertical="center"/>
    </xf>
    <xf numFmtId="0" fontId="119" fillId="0" borderId="0" applyNumberFormat="0" applyFill="0" applyBorder="0" applyAlignment="0" applyProtection="0">
      <alignment vertical="top"/>
      <protection locked="0"/>
    </xf>
    <xf numFmtId="0" fontId="94" fillId="74" borderId="0" applyNumberFormat="0" applyBorder="0" applyAlignment="0" applyProtection="0">
      <alignment vertical="center"/>
    </xf>
    <xf numFmtId="0" fontId="111" fillId="0" borderId="4" applyNumberFormat="0" applyFill="0" applyProtection="0">
      <alignment horizontal="right" vertical="center"/>
    </xf>
    <xf numFmtId="0" fontId="109" fillId="0" borderId="0">
      <alignment vertical="top"/>
    </xf>
    <xf numFmtId="186" fontId="0" fillId="0" borderId="0" applyFont="0" applyFill="0" applyBorder="0" applyAlignment="0" applyProtection="0">
      <alignment vertical="center"/>
    </xf>
    <xf numFmtId="0" fontId="120" fillId="0" borderId="0" applyNumberFormat="0" applyAlignment="0">
      <alignment horizontal="left" vertical="center"/>
    </xf>
    <xf numFmtId="0" fontId="121" fillId="0" borderId="0" applyNumberFormat="0" applyFill="0" applyBorder="0" applyAlignment="0" applyProtection="0">
      <alignment vertical="center"/>
    </xf>
    <xf numFmtId="3" fontId="0" fillId="0" borderId="0" applyFont="0" applyFill="0" applyBorder="0" applyAlignment="0" applyProtection="0">
      <alignment vertical="center"/>
    </xf>
    <xf numFmtId="0" fontId="122" fillId="0" borderId="0">
      <alignment vertical="center"/>
    </xf>
    <xf numFmtId="0" fontId="93" fillId="74" borderId="0" applyNumberFormat="0" applyBorder="0" applyAlignment="0" applyProtection="0">
      <alignment vertical="center"/>
    </xf>
    <xf numFmtId="0" fontId="123" fillId="0" borderId="0" applyNumberFormat="0" applyFill="0" applyBorder="0" applyAlignment="0" applyProtection="0">
      <alignment vertical="center"/>
    </xf>
    <xf numFmtId="187" fontId="0" fillId="0" borderId="0" applyFont="0" applyFill="0" applyBorder="0" applyAlignment="0" applyProtection="0">
      <alignment vertical="center"/>
    </xf>
    <xf numFmtId="0" fontId="54" fillId="0" borderId="0"/>
    <xf numFmtId="0" fontId="124" fillId="0" borderId="0" applyNumberFormat="0" applyFill="0" applyBorder="0" applyAlignment="0" applyProtection="0">
      <alignment vertical="top"/>
      <protection locked="0"/>
    </xf>
    <xf numFmtId="188" fontId="0" fillId="0" borderId="0" applyFont="0" applyFill="0" applyBorder="0" applyAlignment="0" applyProtection="0">
      <alignment vertical="center"/>
    </xf>
    <xf numFmtId="0" fontId="116" fillId="75" borderId="0" applyNumberFormat="0" applyBorder="0" applyAlignment="0" applyProtection="0">
      <alignment vertical="center"/>
    </xf>
    <xf numFmtId="0" fontId="103" fillId="62" borderId="0" applyNumberFormat="0" applyBorder="0" applyAlignment="0" applyProtection="0">
      <alignment vertical="center"/>
    </xf>
    <xf numFmtId="0" fontId="92" fillId="0" borderId="0" applyProtection="0">
      <alignment vertical="center"/>
    </xf>
    <xf numFmtId="0" fontId="121" fillId="0" borderId="38" applyNumberFormat="0" applyFill="0" applyAlignment="0" applyProtection="0">
      <alignment vertical="center"/>
    </xf>
    <xf numFmtId="40" fontId="125" fillId="0" borderId="0" applyBorder="0">
      <alignment horizontal="right" vertical="center"/>
    </xf>
    <xf numFmtId="43" fontId="0" fillId="0" borderId="0" applyFont="0" applyFill="0" applyBorder="0" applyAlignment="0" applyProtection="0">
      <alignment vertical="center"/>
    </xf>
    <xf numFmtId="0" fontId="94" fillId="76" borderId="0" applyNumberFormat="0" applyBorder="0" applyAlignment="0" applyProtection="0">
      <alignment vertical="center"/>
    </xf>
    <xf numFmtId="0" fontId="126" fillId="0" borderId="0" applyNumberFormat="0" applyFill="0" applyBorder="0" applyAlignment="0" applyProtection="0">
      <alignment vertical="top"/>
      <protection locked="0"/>
    </xf>
    <xf numFmtId="2" fontId="92" fillId="0" borderId="0" applyProtection="0">
      <alignment vertical="center"/>
    </xf>
    <xf numFmtId="189" fontId="0" fillId="0" borderId="0" applyFont="0" applyFill="0" applyBorder="0" applyAlignment="0" applyProtection="0">
      <alignment vertical="center"/>
    </xf>
    <xf numFmtId="0" fontId="96" fillId="4" borderId="0" applyNumberFormat="0" applyBorder="0" applyAlignment="0" applyProtection="0">
      <alignment vertical="center"/>
    </xf>
    <xf numFmtId="0" fontId="94" fillId="77" borderId="0" applyNumberFormat="0" applyBorder="0" applyAlignment="0" applyProtection="0">
      <alignment vertical="center"/>
    </xf>
    <xf numFmtId="0" fontId="95" fillId="0" borderId="0"/>
    <xf numFmtId="0" fontId="99" fillId="0" borderId="39" applyNumberFormat="0" applyAlignment="0" applyProtection="0">
      <alignment horizontal="left" vertical="center"/>
    </xf>
    <xf numFmtId="0" fontId="116" fillId="78" borderId="0" applyNumberFormat="0" applyBorder="0" applyAlignment="0" applyProtection="0">
      <alignment vertical="center"/>
    </xf>
    <xf numFmtId="190" fontId="0" fillId="0" borderId="0" applyFont="0" applyFill="0" applyBorder="0" applyAlignment="0" applyProtection="0">
      <alignment vertical="center"/>
    </xf>
    <xf numFmtId="0" fontId="94" fillId="44" borderId="0" applyNumberFormat="0" applyBorder="0" applyAlignment="0" applyProtection="0">
      <alignment vertical="center"/>
    </xf>
    <xf numFmtId="0" fontId="127" fillId="0" borderId="0">
      <alignment vertical="center"/>
    </xf>
    <xf numFmtId="191" fontId="111" fillId="0" borderId="6" applyFill="0" applyProtection="0">
      <alignment horizontal="right" vertical="center"/>
    </xf>
    <xf numFmtId="9" fontId="0" fillId="0" borderId="0" applyFont="0" applyFill="0" applyBorder="0" applyAlignment="0" applyProtection="0">
      <alignment vertical="center"/>
    </xf>
    <xf numFmtId="0" fontId="128" fillId="4" borderId="40" applyNumberFormat="0" applyAlignment="0" applyProtection="0">
      <alignment vertical="center"/>
    </xf>
    <xf numFmtId="0" fontId="129" fillId="0" borderId="0">
      <alignment horizontal="center" vertical="center" wrapText="1"/>
      <protection locked="0"/>
    </xf>
    <xf numFmtId="0" fontId="94" fillId="79" borderId="0" applyNumberFormat="0" applyBorder="0" applyAlignment="0" applyProtection="0">
      <alignment vertical="center"/>
    </xf>
    <xf numFmtId="0" fontId="94" fillId="80" borderId="0" applyNumberFormat="0" applyBorder="0" applyAlignment="0" applyProtection="0">
      <alignment vertical="center"/>
    </xf>
    <xf numFmtId="0" fontId="122" fillId="0" borderId="0">
      <alignment vertical="center"/>
      <protection locked="0"/>
    </xf>
    <xf numFmtId="0" fontId="130" fillId="0" borderId="6" applyNumberFormat="0" applyFill="0" applyProtection="0">
      <alignment horizontal="left" vertical="center"/>
    </xf>
    <xf numFmtId="0" fontId="131" fillId="0" borderId="0">
      <alignment vertical="center"/>
    </xf>
    <xf numFmtId="0" fontId="132" fillId="0" borderId="41" applyNumberFormat="0" applyFill="0" applyAlignment="0" applyProtection="0">
      <alignment vertical="center"/>
    </xf>
    <xf numFmtId="0" fontId="111" fillId="0" borderId="42">
      <alignment vertical="center"/>
    </xf>
    <xf numFmtId="192" fontId="0" fillId="0" borderId="0" applyFont="0" applyFill="0" applyProtection="0">
      <alignment vertical="center"/>
    </xf>
    <xf numFmtId="0" fontId="133" fillId="81" borderId="0" applyNumberFormat="0" applyBorder="0" applyAlignment="0" applyProtection="0">
      <alignment vertical="center"/>
    </xf>
    <xf numFmtId="0" fontId="134" fillId="0" borderId="0">
      <alignment horizontal="centerContinuous" vertical="center"/>
    </xf>
    <xf numFmtId="1" fontId="111" fillId="0" borderId="6" applyFill="0" applyProtection="0">
      <alignment horizontal="center" vertical="center"/>
    </xf>
    <xf numFmtId="0" fontId="135" fillId="0" borderId="43" applyNumberFormat="0" applyFill="0" applyAlignment="0" applyProtection="0">
      <alignment vertical="center"/>
    </xf>
    <xf numFmtId="0" fontId="136" fillId="0" borderId="0">
      <alignment horizontal="center" vertical="center"/>
    </xf>
    <xf numFmtId="0" fontId="137" fillId="0" borderId="0">
      <alignment vertical="center"/>
    </xf>
    <xf numFmtId="0" fontId="116" fillId="0" borderId="44" applyNumberFormat="0" applyFill="0" applyAlignment="0" applyProtection="0">
      <alignment vertical="center"/>
    </xf>
    <xf numFmtId="0" fontId="109" fillId="0" borderId="0" applyNumberFormat="0" applyFill="0" applyBorder="0" applyAlignment="0" applyProtection="0">
      <alignment vertical="top"/>
    </xf>
    <xf numFmtId="0" fontId="138" fillId="0" borderId="0" applyNumberFormat="0" applyFill="0" applyBorder="0" applyAlignment="0">
      <alignment horizontal="center" vertical="center"/>
    </xf>
    <xf numFmtId="0" fontId="95" fillId="0" borderId="0">
      <alignment vertical="center"/>
    </xf>
    <xf numFmtId="193" fontId="0" fillId="0" borderId="0" applyFont="0" applyFill="0" applyBorder="0" applyAlignment="0" applyProtection="0">
      <alignment vertical="center"/>
    </xf>
    <xf numFmtId="194" fontId="137" fillId="0" borderId="0">
      <alignment vertical="center"/>
    </xf>
    <xf numFmtId="195" fontId="0" fillId="0" borderId="0" applyFont="0" applyFill="0" applyBorder="0" applyAlignment="0" applyProtection="0">
      <alignment vertical="center"/>
    </xf>
    <xf numFmtId="0" fontId="95" fillId="0" borderId="0" applyNumberFormat="0" applyFill="0" applyBorder="0" applyAlignment="0" applyProtection="0">
      <alignment vertical="center"/>
    </xf>
    <xf numFmtId="0" fontId="139" fillId="0" borderId="0">
      <alignment vertical="center"/>
    </xf>
    <xf numFmtId="0" fontId="112" fillId="0" borderId="0">
      <alignment vertical="center"/>
    </xf>
    <xf numFmtId="196" fontId="0" fillId="0" borderId="0" applyFont="0" applyFill="0" applyBorder="0" applyAlignment="0" applyProtection="0">
      <alignment vertical="center"/>
    </xf>
    <xf numFmtId="0" fontId="0" fillId="41" borderId="45" applyNumberFormat="0" applyFont="0" applyAlignment="0" applyProtection="0">
      <alignment vertical="center"/>
    </xf>
    <xf numFmtId="0" fontId="140" fillId="0" borderId="0" applyNumberFormat="0" applyFill="0" applyBorder="0" applyAlignment="0" applyProtection="0">
      <alignment vertical="center"/>
    </xf>
    <xf numFmtId="0" fontId="141" fillId="0" borderId="0" applyNumberFormat="0" applyFill="0" applyBorder="0" applyAlignment="0" applyProtection="0">
      <alignment vertical="top"/>
      <protection locked="0"/>
    </xf>
    <xf numFmtId="37" fontId="142" fillId="0" borderId="0">
      <alignment vertical="center"/>
    </xf>
    <xf numFmtId="0" fontId="95" fillId="0" borderId="0" applyProtection="0">
      <alignment vertical="center"/>
    </xf>
    <xf numFmtId="40" fontId="0" fillId="0" borderId="0" applyFont="0" applyFill="0" applyBorder="0" applyAlignment="0" applyProtection="0">
      <alignment vertical="center"/>
    </xf>
    <xf numFmtId="14" fontId="129" fillId="0" borderId="0">
      <alignment horizontal="center" vertical="center" wrapText="1"/>
      <protection locked="0"/>
    </xf>
    <xf numFmtId="197" fontId="0" fillId="0" borderId="0" applyFont="0" applyFill="0" applyBorder="0" applyAlignment="0" applyProtection="0">
      <alignment vertical="center"/>
    </xf>
    <xf numFmtId="0" fontId="143" fillId="4" borderId="46" applyNumberFormat="0" applyAlignment="0" applyProtection="0">
      <alignment vertical="center"/>
    </xf>
    <xf numFmtId="0" fontId="136" fillId="0" borderId="24">
      <alignment horizontal="center" vertical="center"/>
    </xf>
    <xf numFmtId="0" fontId="54" fillId="0" borderId="0"/>
    <xf numFmtId="0" fontId="144" fillId="0" borderId="24">
      <alignment horizontal="center" vertical="center"/>
    </xf>
    <xf numFmtId="198" fontId="137" fillId="0" borderId="0">
      <alignment vertical="center"/>
    </xf>
    <xf numFmtId="0" fontId="145" fillId="61" borderId="47" applyNumberFormat="0" applyAlignment="0" applyProtection="0">
      <alignment vertical="center"/>
    </xf>
    <xf numFmtId="0" fontId="146" fillId="59" borderId="40" applyNumberFormat="0" applyAlignment="0" applyProtection="0">
      <alignment vertical="center"/>
    </xf>
    <xf numFmtId="0" fontId="94" fillId="82" borderId="0" applyNumberFormat="0" applyBorder="0" applyAlignment="0" applyProtection="0">
      <alignment vertical="center"/>
    </xf>
    <xf numFmtId="38" fontId="0" fillId="0" borderId="0" applyFont="0" applyFill="0" applyBorder="0" applyAlignment="0" applyProtection="0">
      <alignment vertical="center"/>
    </xf>
    <xf numFmtId="0" fontId="94" fillId="83" borderId="0" applyNumberFormat="0" applyBorder="0" applyAlignment="0" applyProtection="0">
      <alignment vertical="center"/>
    </xf>
    <xf numFmtId="0" fontId="111" fillId="0" borderId="4" applyNumberFormat="0" applyFill="0" applyProtection="0">
      <alignment horizontal="left" vertical="center"/>
    </xf>
    <xf numFmtId="0" fontId="130" fillId="0" borderId="6" applyNumberFormat="0" applyFill="0" applyProtection="0">
      <alignment horizontal="center" vertical="center"/>
    </xf>
    <xf numFmtId="0" fontId="147" fillId="0" borderId="4" applyNumberFormat="0" applyFill="0" applyProtection="0">
      <alignment horizontal="center" vertical="center"/>
    </xf>
    <xf numFmtId="0" fontId="148" fillId="0" borderId="0"/>
    <xf numFmtId="199" fontId="0" fillId="0" borderId="0" applyFont="0" applyFill="0" applyBorder="0" applyAlignment="0" applyProtection="0">
      <alignment vertical="center"/>
    </xf>
    <xf numFmtId="0" fontId="0" fillId="0" borderId="0" applyFont="0" applyFill="0" applyBorder="0" applyAlignment="0" applyProtection="0">
      <alignment vertical="center"/>
    </xf>
    <xf numFmtId="200" fontId="137" fillId="0" borderId="0">
      <alignment vertical="center"/>
    </xf>
    <xf numFmtId="0" fontId="149" fillId="0" borderId="0">
      <alignment vertical="center"/>
    </xf>
    <xf numFmtId="201" fontId="0" fillId="0" borderId="0" applyFont="0" applyFill="0" applyBorder="0" applyAlignment="0" applyProtection="0">
      <alignment vertical="center"/>
    </xf>
  </cellStyleXfs>
  <cellXfs count="311">
    <xf numFmtId="0" fontId="0" fillId="0" borderId="0" xfId="0">
      <alignment vertical="center"/>
    </xf>
    <xf numFmtId="202" fontId="1" fillId="0" borderId="0" xfId="0" applyNumberFormat="1" applyFont="1" applyFill="1" applyBorder="1" applyAlignment="1">
      <alignment horizontal="center" vertical="center" wrapText="1"/>
    </xf>
    <xf numFmtId="202" fontId="0" fillId="0" borderId="0" xfId="0" applyNumberFormat="1" applyFont="1" applyFill="1" applyBorder="1" applyAlignment="1">
      <alignment horizontal="center" vertical="center" wrapText="1"/>
    </xf>
    <xf numFmtId="202" fontId="0" fillId="0" borderId="0" xfId="0" applyNumberFormat="1" applyFont="1" applyFill="1" applyBorder="1" applyAlignment="1" applyProtection="1">
      <alignment horizontal="center" vertical="center" wrapText="1"/>
      <protection locked="0"/>
    </xf>
    <xf numFmtId="203"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02" fontId="4" fillId="0" borderId="2" xfId="0" applyNumberFormat="1" applyFont="1" applyFill="1" applyBorder="1" applyAlignment="1">
      <alignment horizontal="center" vertical="center" wrapText="1"/>
    </xf>
    <xf numFmtId="202" fontId="4"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202" fontId="3" fillId="0" borderId="2" xfId="0" applyNumberFormat="1" applyFont="1" applyFill="1" applyBorder="1" applyAlignment="1">
      <alignment horizontal="center" vertical="center"/>
    </xf>
    <xf numFmtId="202"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202" fontId="4" fillId="0" borderId="5" xfId="0" applyNumberFormat="1" applyFont="1" applyFill="1" applyBorder="1" applyAlignment="1">
      <alignment horizontal="center" vertical="center" wrapText="1"/>
    </xf>
    <xf numFmtId="202" fontId="4"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202" fontId="3" fillId="0" borderId="5" xfId="0" applyNumberFormat="1" applyFont="1" applyFill="1" applyBorder="1" applyAlignment="1">
      <alignment horizontal="center" vertical="center"/>
    </xf>
    <xf numFmtId="202" fontId="3" fillId="0" borderId="6"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7" xfId="0" applyFill="1" applyBorder="1" applyAlignment="1">
      <alignment horizontal="center" vertical="center"/>
    </xf>
    <xf numFmtId="202" fontId="5" fillId="0" borderId="8" xfId="0" applyNumberFormat="1" applyFont="1" applyFill="1" applyBorder="1" applyAlignment="1">
      <alignment horizontal="center" vertical="center" wrapText="1"/>
    </xf>
    <xf numFmtId="202" fontId="5" fillId="0" borderId="9" xfId="0" applyNumberFormat="1" applyFont="1" applyFill="1" applyBorder="1" applyAlignment="1">
      <alignment horizontal="center" vertical="center" wrapText="1"/>
    </xf>
    <xf numFmtId="203" fontId="6" fillId="0" borderId="7" xfId="0" applyNumberFormat="1" applyFont="1" applyFill="1" applyBorder="1" applyAlignment="1">
      <alignment horizontal="center" vertical="center"/>
    </xf>
    <xf numFmtId="0" fontId="7" fillId="0" borderId="7" xfId="0" applyFont="1" applyFill="1" applyBorder="1" applyAlignment="1">
      <alignment horizontal="center" vertical="center"/>
    </xf>
    <xf numFmtId="203" fontId="7" fillId="0" borderId="7" xfId="0" applyNumberFormat="1" applyFont="1" applyFill="1" applyBorder="1" applyAlignment="1">
      <alignment vertical="center" wrapText="1"/>
    </xf>
    <xf numFmtId="202" fontId="8" fillId="0" borderId="8" xfId="0" applyNumberFormat="1" applyFont="1" applyFill="1" applyBorder="1" applyAlignment="1">
      <alignment horizontal="center" vertical="center" wrapText="1"/>
    </xf>
    <xf numFmtId="202" fontId="8" fillId="0" borderId="9" xfId="0" applyNumberFormat="1" applyFont="1" applyFill="1" applyBorder="1" applyAlignment="1">
      <alignment horizontal="center" vertical="center" wrapText="1"/>
    </xf>
    <xf numFmtId="203" fontId="6" fillId="0" borderId="8" xfId="0" applyNumberFormat="1" applyFont="1" applyFill="1" applyBorder="1" applyAlignment="1">
      <alignment horizontal="center" vertical="center"/>
    </xf>
    <xf numFmtId="203" fontId="6" fillId="0" borderId="9" xfId="0" applyNumberFormat="1" applyFont="1" applyFill="1" applyBorder="1" applyAlignment="1">
      <alignment horizontal="center" vertical="center"/>
    </xf>
    <xf numFmtId="203" fontId="7" fillId="0" borderId="9" xfId="0" applyNumberFormat="1" applyFont="1" applyFill="1" applyBorder="1" applyAlignment="1">
      <alignment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202" fontId="4" fillId="0" borderId="7" xfId="0" applyNumberFormat="1" applyFont="1" applyFill="1" applyBorder="1" applyAlignment="1">
      <alignment horizontal="center" vertical="center" wrapText="1"/>
    </xf>
    <xf numFmtId="203" fontId="9" fillId="0" borderId="8" xfId="0" applyNumberFormat="1" applyFont="1" applyFill="1" applyBorder="1" applyAlignment="1">
      <alignment horizontal="center" vertical="center"/>
    </xf>
    <xf numFmtId="203" fontId="9" fillId="0" borderId="9" xfId="0" applyNumberFormat="1" applyFont="1" applyFill="1" applyBorder="1" applyAlignment="1">
      <alignment horizontal="center" vertical="center"/>
    </xf>
    <xf numFmtId="0" fontId="2" fillId="0" borderId="7" xfId="0" applyFont="1" applyFill="1" applyBorder="1" applyAlignment="1">
      <alignment horizontal="left" vertical="center" wrapText="1"/>
    </xf>
    <xf numFmtId="202" fontId="10" fillId="0" borderId="7" xfId="0" applyNumberFormat="1" applyFont="1" applyFill="1" applyBorder="1" applyAlignment="1">
      <alignment horizontal="center" vertical="center" wrapText="1"/>
    </xf>
    <xf numFmtId="202" fontId="10" fillId="0" borderId="7" xfId="0" applyNumberFormat="1" applyFont="1" applyFill="1" applyBorder="1" applyAlignment="1" applyProtection="1">
      <alignment horizontal="center" vertical="center" wrapText="1"/>
      <protection locked="0"/>
    </xf>
    <xf numFmtId="203" fontId="10" fillId="0" borderId="2" xfId="0" applyNumberFormat="1" applyFont="1" applyFill="1" applyBorder="1" applyAlignment="1">
      <alignment horizontal="center" vertical="center" wrapText="1"/>
    </xf>
    <xf numFmtId="203" fontId="10" fillId="0" borderId="3" xfId="0" applyNumberFormat="1" applyFont="1" applyFill="1" applyBorder="1" applyAlignment="1">
      <alignment horizontal="center" vertical="center" wrapText="1"/>
    </xf>
    <xf numFmtId="203" fontId="10" fillId="0" borderId="5" xfId="0" applyNumberFormat="1" applyFont="1" applyFill="1" applyBorder="1" applyAlignment="1">
      <alignment horizontal="center" vertical="center" wrapText="1"/>
    </xf>
    <xf numFmtId="203" fontId="10" fillId="0" borderId="6"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203" fontId="12" fillId="0" borderId="8" xfId="0" applyNumberFormat="1" applyFont="1" applyFill="1" applyBorder="1" applyAlignment="1">
      <alignment horizontal="center" vertical="center"/>
    </xf>
    <xf numFmtId="203" fontId="12" fillId="0" borderId="9"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202" fontId="9" fillId="0" borderId="7" xfId="0" applyNumberFormat="1" applyFont="1" applyFill="1" applyBorder="1" applyAlignment="1">
      <alignment horizontal="center" vertical="center"/>
    </xf>
    <xf numFmtId="202" fontId="4" fillId="0" borderId="8" xfId="0" applyNumberFormat="1" applyFont="1" applyFill="1" applyBorder="1" applyAlignment="1">
      <alignment horizontal="center" vertical="center" wrapText="1"/>
    </xf>
    <xf numFmtId="202" fontId="4" fillId="0" borderId="10" xfId="0" applyNumberFormat="1" applyFont="1" applyFill="1" applyBorder="1" applyAlignment="1">
      <alignment horizontal="center" vertical="center" wrapText="1"/>
    </xf>
    <xf numFmtId="202" fontId="4" fillId="0" borderId="9" xfId="0" applyNumberFormat="1" applyFont="1" applyFill="1" applyBorder="1" applyAlignment="1">
      <alignment horizontal="center" vertical="center" wrapText="1"/>
    </xf>
    <xf numFmtId="203" fontId="13" fillId="0" borderId="8" xfId="0" applyNumberFormat="1" applyFont="1" applyFill="1" applyBorder="1" applyAlignment="1">
      <alignment horizontal="center" vertical="center" wrapText="1"/>
    </xf>
    <xf numFmtId="203" fontId="13" fillId="0" borderId="9"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7" fillId="2" borderId="7" xfId="0" applyFont="1" applyFill="1" applyBorder="1" applyAlignment="1">
      <alignment horizontal="center" vertical="center"/>
    </xf>
    <xf numFmtId="0" fontId="18" fillId="2" borderId="7" xfId="0" applyFont="1" applyFill="1" applyBorder="1" applyAlignment="1">
      <alignment horizontal="center" vertical="center"/>
    </xf>
    <xf numFmtId="0" fontId="17" fillId="2" borderId="7" xfId="0" applyFont="1" applyFill="1" applyBorder="1" applyAlignment="1">
      <alignment horizontal="center" vertical="center" wrapText="1"/>
    </xf>
    <xf numFmtId="203" fontId="19" fillId="2" borderId="7" xfId="0" applyNumberFormat="1" applyFont="1" applyFill="1" applyBorder="1" applyAlignment="1">
      <alignment horizontal="center" vertical="center"/>
    </xf>
    <xf numFmtId="204" fontId="2" fillId="2" borderId="7" xfId="0" applyNumberFormat="1" applyFont="1" applyFill="1" applyBorder="1" applyAlignment="1">
      <alignment horizontal="center" vertical="center" wrapText="1"/>
    </xf>
    <xf numFmtId="203" fontId="19"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xf>
    <xf numFmtId="0" fontId="20" fillId="2" borderId="7" xfId="0" applyFont="1" applyFill="1" applyBorder="1" applyAlignment="1">
      <alignment horizontal="center" vertical="center"/>
    </xf>
    <xf numFmtId="0" fontId="21" fillId="2" borderId="7" xfId="0" applyFont="1" applyFill="1" applyBorder="1" applyAlignment="1">
      <alignment horizontal="left" vertical="center" wrapText="1"/>
    </xf>
    <xf numFmtId="203" fontId="22" fillId="2" borderId="7" xfId="0" applyNumberFormat="1" applyFont="1" applyFill="1" applyBorder="1" applyAlignment="1">
      <alignment horizontal="center" vertical="center"/>
    </xf>
    <xf numFmtId="204" fontId="2" fillId="2" borderId="7" xfId="0" applyNumberFormat="1" applyFont="1" applyFill="1" applyBorder="1" applyAlignment="1">
      <alignment horizontal="left" vertical="center" wrapText="1"/>
    </xf>
    <xf numFmtId="0" fontId="23" fillId="2" borderId="7" xfId="0" applyFont="1" applyFill="1" applyBorder="1" applyAlignment="1">
      <alignment horizontal="center" vertical="center"/>
    </xf>
    <xf numFmtId="0" fontId="24" fillId="2" borderId="7" xfId="0" applyFont="1" applyFill="1" applyBorder="1" applyAlignment="1">
      <alignment horizontal="center" vertical="center" wrapText="1"/>
    </xf>
    <xf numFmtId="0" fontId="12" fillId="2" borderId="7" xfId="0" applyNumberFormat="1" applyFont="1" applyFill="1" applyBorder="1" applyAlignment="1">
      <alignment horizontal="center" vertical="center"/>
    </xf>
    <xf numFmtId="204" fontId="25" fillId="3" borderId="7" xfId="0" applyNumberFormat="1" applyFont="1" applyFill="1" applyBorder="1" applyAlignment="1">
      <alignment horizontal="left" vertical="center" wrapText="1"/>
    </xf>
    <xf numFmtId="0" fontId="23" fillId="3" borderId="7" xfId="0" applyFont="1" applyFill="1" applyBorder="1" applyAlignment="1">
      <alignment horizontal="center" vertical="center"/>
    </xf>
    <xf numFmtId="0" fontId="24" fillId="2" borderId="7" xfId="0" applyFont="1" applyFill="1" applyBorder="1" applyAlignment="1">
      <alignment horizontal="center" vertical="center"/>
    </xf>
    <xf numFmtId="204" fontId="26" fillId="2" borderId="7" xfId="0" applyNumberFormat="1" applyFont="1" applyFill="1" applyBorder="1" applyAlignment="1">
      <alignment horizontal="left" vertical="center" wrapText="1"/>
    </xf>
    <xf numFmtId="0" fontId="27" fillId="2" borderId="7" xfId="0" applyFont="1" applyFill="1" applyBorder="1" applyAlignment="1">
      <alignment horizontal="center" vertical="center"/>
    </xf>
    <xf numFmtId="203" fontId="12" fillId="2" borderId="7" xfId="0" applyNumberFormat="1" applyFont="1" applyFill="1" applyBorder="1" applyAlignment="1">
      <alignment horizontal="center" vertical="center"/>
    </xf>
    <xf numFmtId="204" fontId="28" fillId="2" borderId="7" xfId="0" applyNumberFormat="1" applyFont="1" applyFill="1" applyBorder="1" applyAlignment="1">
      <alignment horizontal="left" vertical="center" wrapText="1"/>
    </xf>
    <xf numFmtId="203" fontId="12" fillId="2" borderId="1" xfId="0" applyNumberFormat="1" applyFont="1" applyFill="1" applyBorder="1" applyAlignment="1">
      <alignment horizontal="center" vertical="center"/>
    </xf>
    <xf numFmtId="203" fontId="12" fillId="2" borderId="11" xfId="0" applyNumberFormat="1" applyFont="1" applyFill="1" applyBorder="1" applyAlignment="1">
      <alignment horizontal="center" vertical="center"/>
    </xf>
    <xf numFmtId="203" fontId="12" fillId="3" borderId="7" xfId="0" applyNumberFormat="1" applyFont="1" applyFill="1" applyBorder="1" applyAlignment="1">
      <alignment horizontal="center" vertical="center"/>
    </xf>
    <xf numFmtId="203" fontId="12" fillId="2" borderId="4" xfId="0" applyNumberFormat="1" applyFont="1" applyFill="1" applyBorder="1" applyAlignment="1">
      <alignment horizontal="center" vertical="center"/>
    </xf>
    <xf numFmtId="204" fontId="29" fillId="2" borderId="7" xfId="0" applyNumberFormat="1" applyFont="1" applyFill="1" applyBorder="1" applyAlignment="1">
      <alignment horizontal="left" vertical="center" wrapText="1"/>
    </xf>
    <xf numFmtId="203" fontId="5" fillId="3" borderId="7" xfId="0" applyNumberFormat="1" applyFont="1" applyFill="1" applyBorder="1" applyAlignment="1">
      <alignment horizontal="center" vertical="center"/>
    </xf>
    <xf numFmtId="0" fontId="27"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202" fontId="21" fillId="3" borderId="7" xfId="0" applyNumberFormat="1" applyFont="1" applyFill="1" applyBorder="1" applyAlignment="1" applyProtection="1">
      <alignment horizontal="left" vertical="center" wrapText="1"/>
    </xf>
    <xf numFmtId="202" fontId="12" fillId="3" borderId="7" xfId="0" applyNumberFormat="1" applyFont="1" applyFill="1" applyBorder="1" applyAlignment="1" applyProtection="1">
      <alignment horizontal="center" vertical="center"/>
    </xf>
    <xf numFmtId="0" fontId="30" fillId="2" borderId="7" xfId="0" applyFont="1" applyFill="1" applyBorder="1" applyAlignment="1">
      <alignment horizontal="center" vertical="center"/>
    </xf>
    <xf numFmtId="203" fontId="13" fillId="2" borderId="7" xfId="0" applyNumberFormat="1" applyFont="1" applyFill="1" applyBorder="1" applyAlignment="1">
      <alignment horizontal="center" vertical="center"/>
    </xf>
    <xf numFmtId="0" fontId="12" fillId="3" borderId="7" xfId="0" applyNumberFormat="1" applyFont="1" applyFill="1" applyBorder="1" applyAlignment="1">
      <alignment horizontal="center" vertical="center"/>
    </xf>
    <xf numFmtId="204" fontId="28" fillId="3" borderId="7" xfId="0" applyNumberFormat="1" applyFont="1" applyFill="1" applyBorder="1" applyAlignment="1">
      <alignment horizontal="left" vertical="center" wrapText="1"/>
    </xf>
    <xf numFmtId="0" fontId="31" fillId="3" borderId="7" xfId="0" applyFont="1" applyFill="1" applyBorder="1">
      <alignment vertical="center"/>
    </xf>
    <xf numFmtId="202" fontId="31" fillId="3" borderId="7" xfId="0" applyNumberFormat="1" applyFont="1" applyFill="1" applyBorder="1" applyAlignment="1" applyProtection="1">
      <alignment horizontal="center" vertical="center" wrapText="1"/>
    </xf>
    <xf numFmtId="0" fontId="30" fillId="3" borderId="7" xfId="0" applyFont="1" applyFill="1" applyBorder="1" applyAlignment="1">
      <alignment horizontal="center" vertical="center"/>
    </xf>
    <xf numFmtId="0" fontId="24" fillId="3" borderId="7" xfId="0" applyFont="1" applyFill="1" applyBorder="1" applyAlignment="1">
      <alignment horizontal="center" vertical="center"/>
    </xf>
    <xf numFmtId="203" fontId="13" fillId="3" borderId="7" xfId="0" applyNumberFormat="1" applyFont="1" applyFill="1" applyBorder="1" applyAlignment="1">
      <alignment horizontal="center" vertical="center"/>
    </xf>
    <xf numFmtId="204" fontId="26" fillId="3" borderId="7" xfId="0" applyNumberFormat="1" applyFont="1" applyFill="1" applyBorder="1" applyAlignment="1">
      <alignment horizontal="left" vertical="center" wrapText="1"/>
    </xf>
    <xf numFmtId="0" fontId="28" fillId="2" borderId="7" xfId="0" applyFont="1" applyFill="1" applyBorder="1" applyAlignment="1">
      <alignment horizontal="justify" vertical="center"/>
    </xf>
    <xf numFmtId="0" fontId="21" fillId="3" borderId="7" xfId="0" applyFont="1" applyFill="1" applyBorder="1" applyAlignment="1">
      <alignment horizontal="left" vertical="center"/>
    </xf>
    <xf numFmtId="0" fontId="28" fillId="3" borderId="7" xfId="0" applyFont="1" applyFill="1" applyBorder="1" applyAlignment="1">
      <alignment horizontal="justify" vertical="center"/>
    </xf>
    <xf numFmtId="0" fontId="32" fillId="2" borderId="7" xfId="0" applyFont="1" applyFill="1" applyBorder="1" applyAlignment="1">
      <alignment horizontal="center" vertical="center"/>
    </xf>
    <xf numFmtId="0" fontId="30" fillId="3" borderId="7" xfId="0" applyFont="1" applyFill="1" applyBorder="1" applyAlignment="1">
      <alignment horizontal="center" vertical="center" wrapText="1"/>
    </xf>
    <xf numFmtId="202" fontId="33" fillId="3" borderId="7" xfId="0" applyNumberFormat="1" applyFont="1" applyFill="1" applyBorder="1" applyAlignment="1" applyProtection="1">
      <alignment horizontal="left" vertical="center" wrapText="1"/>
    </xf>
    <xf numFmtId="202" fontId="31" fillId="3" borderId="7" xfId="0" applyNumberFormat="1" applyFont="1" applyFill="1" applyBorder="1" applyAlignment="1" applyProtection="1">
      <alignment horizontal="center" vertical="center"/>
    </xf>
    <xf numFmtId="202" fontId="12" fillId="3" borderId="1" xfId="0" applyNumberFormat="1" applyFont="1" applyFill="1" applyBorder="1" applyAlignment="1" applyProtection="1">
      <alignment horizontal="center" vertical="center"/>
    </xf>
    <xf numFmtId="202" fontId="12" fillId="3" borderId="11" xfId="0" applyNumberFormat="1" applyFont="1" applyFill="1" applyBorder="1" applyAlignment="1" applyProtection="1">
      <alignment horizontal="center" vertical="center"/>
    </xf>
    <xf numFmtId="202" fontId="12" fillId="3" borderId="4" xfId="0" applyNumberFormat="1" applyFont="1" applyFill="1" applyBorder="1" applyAlignment="1" applyProtection="1">
      <alignment horizontal="center" vertical="center"/>
    </xf>
    <xf numFmtId="0" fontId="12" fillId="2" borderId="7" xfId="0" applyNumberFormat="1" applyFont="1" applyFill="1" applyBorder="1" applyAlignment="1">
      <alignment horizontal="center" vertical="center" wrapText="1"/>
    </xf>
    <xf numFmtId="0" fontId="33" fillId="3" borderId="7" xfId="0" applyFont="1" applyFill="1" applyBorder="1" applyAlignment="1">
      <alignment horizontal="left" vertical="center" wrapText="1"/>
    </xf>
    <xf numFmtId="0" fontId="34" fillId="3" borderId="7" xfId="0" applyFont="1" applyFill="1" applyBorder="1" applyAlignment="1">
      <alignment horizontal="center" vertical="center"/>
    </xf>
    <xf numFmtId="0" fontId="35" fillId="2" borderId="7" xfId="0" applyFont="1" applyFill="1" applyBorder="1" applyAlignment="1">
      <alignment horizontal="left" vertical="center" wrapText="1"/>
    </xf>
    <xf numFmtId="204" fontId="26" fillId="2" borderId="7" xfId="0" applyNumberFormat="1" applyFont="1" applyFill="1" applyBorder="1" applyAlignment="1">
      <alignment vertical="center" wrapText="1"/>
    </xf>
    <xf numFmtId="0" fontId="36" fillId="2" borderId="7" xfId="0" applyFont="1" applyFill="1" applyBorder="1" applyAlignment="1">
      <alignment horizontal="center" vertical="center"/>
    </xf>
    <xf numFmtId="204" fontId="28" fillId="2" borderId="7" xfId="0" applyNumberFormat="1" applyFont="1" applyFill="1" applyBorder="1" applyAlignment="1">
      <alignment vertical="center" wrapText="1"/>
    </xf>
    <xf numFmtId="0" fontId="7" fillId="2" borderId="7" xfId="0" applyFont="1" applyFill="1" applyBorder="1" applyAlignment="1">
      <alignment horizontal="left" vertical="center"/>
    </xf>
    <xf numFmtId="0" fontId="27" fillId="2" borderId="7" xfId="0" applyFont="1" applyFill="1" applyBorder="1" applyAlignment="1">
      <alignment vertical="center" wrapText="1"/>
    </xf>
    <xf numFmtId="0" fontId="7" fillId="3" borderId="7" xfId="0" applyFont="1" applyFill="1" applyBorder="1" applyAlignment="1">
      <alignment horizontal="center" vertical="center"/>
    </xf>
    <xf numFmtId="0" fontId="20" fillId="2" borderId="7" xfId="0" applyFont="1" applyFill="1" applyBorder="1" applyAlignment="1">
      <alignment horizontal="left" vertical="center"/>
    </xf>
    <xf numFmtId="49" fontId="12" fillId="2" borderId="7" xfId="0" applyNumberFormat="1" applyFont="1" applyFill="1" applyBorder="1" applyAlignment="1">
      <alignment horizontal="center" vertical="center"/>
    </xf>
    <xf numFmtId="204" fontId="28" fillId="2" borderId="4" xfId="0" applyNumberFormat="1" applyFont="1" applyFill="1" applyBorder="1" applyAlignment="1">
      <alignment horizontal="left" vertical="center" wrapText="1"/>
    </xf>
    <xf numFmtId="0" fontId="37" fillId="0" borderId="0" xfId="0" applyFont="1" applyFill="1" applyBorder="1" applyAlignment="1">
      <alignment horizontal="center" vertical="center"/>
    </xf>
    <xf numFmtId="0" fontId="38" fillId="0" borderId="0" xfId="0" applyFont="1" applyFill="1" applyBorder="1" applyAlignment="1">
      <alignment horizontal="center" vertical="center"/>
    </xf>
    <xf numFmtId="202" fontId="0" fillId="0" borderId="0" xfId="0" applyNumberFormat="1" applyFill="1" applyBorder="1" applyAlignment="1">
      <alignment vertical="center"/>
    </xf>
    <xf numFmtId="0" fontId="25" fillId="0" borderId="1" xfId="0" applyFont="1" applyFill="1" applyBorder="1" applyAlignment="1">
      <alignment horizontal="center" vertical="center" wrapText="1"/>
    </xf>
    <xf numFmtId="0" fontId="0" fillId="0" borderId="7" xfId="0" applyFill="1" applyBorder="1" applyAlignment="1">
      <alignment vertical="center" wrapText="1"/>
    </xf>
    <xf numFmtId="202" fontId="0" fillId="0" borderId="7" xfId="0" applyNumberFormat="1" applyFill="1" applyBorder="1" applyAlignment="1">
      <alignment horizontal="center" vertical="center" wrapText="1"/>
    </xf>
    <xf numFmtId="0" fontId="39" fillId="0" borderId="7"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0" fillId="0" borderId="7" xfId="0" applyFill="1" applyBorder="1" applyAlignment="1">
      <alignment horizontal="center" vertical="center" wrapText="1"/>
    </xf>
    <xf numFmtId="0" fontId="25" fillId="0" borderId="1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vertical="center"/>
    </xf>
    <xf numFmtId="202" fontId="42" fillId="0" borderId="7" xfId="0" applyNumberFormat="1" applyFont="1" applyFill="1" applyBorder="1" applyAlignment="1">
      <alignment horizontal="center" vertical="center"/>
    </xf>
    <xf numFmtId="202" fontId="6" fillId="0" borderId="7" xfId="0" applyNumberFormat="1" applyFont="1" applyFill="1" applyBorder="1" applyAlignment="1">
      <alignment horizontal="center" vertical="center"/>
    </xf>
    <xf numFmtId="202" fontId="43" fillId="0" borderId="7" xfId="0" applyNumberFormat="1" applyFont="1" applyFill="1" applyBorder="1" applyAlignment="1">
      <alignment horizontal="center" vertical="center"/>
    </xf>
    <xf numFmtId="0" fontId="44" fillId="0" borderId="5" xfId="0" applyFont="1" applyFill="1" applyBorder="1" applyAlignment="1">
      <alignment horizontal="left" vertical="center"/>
    </xf>
    <xf numFmtId="0" fontId="44" fillId="0" borderId="12" xfId="0" applyFont="1" applyFill="1" applyBorder="1" applyAlignment="1">
      <alignment horizontal="left" vertical="center"/>
    </xf>
    <xf numFmtId="0" fontId="45" fillId="0" borderId="12" xfId="0" applyFont="1" applyFill="1" applyBorder="1" applyAlignment="1">
      <alignment horizontal="left" vertical="center"/>
    </xf>
    <xf numFmtId="0" fontId="44" fillId="0" borderId="6" xfId="0" applyFont="1" applyFill="1" applyBorder="1" applyAlignment="1">
      <alignment horizontal="left" vertical="center"/>
    </xf>
    <xf numFmtId="0" fontId="37" fillId="0" borderId="0" xfId="0" applyFont="1" applyFill="1" applyBorder="1" applyAlignment="1">
      <alignment horizontal="center" vertical="center" wrapText="1"/>
    </xf>
    <xf numFmtId="202" fontId="0" fillId="0" borderId="0" xfId="0" applyNumberFormat="1" applyFont="1" applyFill="1" applyBorder="1" applyAlignment="1">
      <alignment vertical="center"/>
    </xf>
    <xf numFmtId="0" fontId="46" fillId="0" borderId="0" xfId="0" applyFont="1" applyFill="1" applyBorder="1" applyAlignment="1">
      <alignment vertical="center"/>
    </xf>
    <xf numFmtId="0" fontId="0" fillId="0" borderId="7" xfId="0" applyFont="1" applyFill="1" applyBorder="1" applyAlignment="1">
      <alignment vertical="center" wrapText="1"/>
    </xf>
    <xf numFmtId="0" fontId="0" fillId="0" borderId="7" xfId="0" applyFont="1" applyFill="1" applyBorder="1" applyAlignment="1">
      <alignment horizontal="center" vertical="center" wrapText="1"/>
    </xf>
    <xf numFmtId="202" fontId="0" fillId="0" borderId="7"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7" fillId="0" borderId="7" xfId="0" applyFont="1" applyFill="1" applyBorder="1" applyAlignment="1">
      <alignment horizontal="center" vertical="center"/>
    </xf>
    <xf numFmtId="202" fontId="47" fillId="0" borderId="7" xfId="0" applyNumberFormat="1" applyFont="1" applyFill="1" applyBorder="1" applyAlignment="1">
      <alignment horizontal="center" vertical="center" wrapText="1"/>
    </xf>
    <xf numFmtId="202" fontId="47" fillId="0" borderId="7" xfId="0" applyNumberFormat="1" applyFont="1" applyFill="1" applyBorder="1" applyAlignment="1">
      <alignment horizontal="center" vertical="center"/>
    </xf>
    <xf numFmtId="202" fontId="48" fillId="0" borderId="7" xfId="0" applyNumberFormat="1" applyFont="1" applyFill="1" applyBorder="1" applyAlignment="1">
      <alignment horizontal="center" vertical="center"/>
    </xf>
    <xf numFmtId="0" fontId="48" fillId="0" borderId="7" xfId="0" applyNumberFormat="1"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4" fillId="0" borderId="12" xfId="0" applyFont="1" applyFill="1" applyBorder="1" applyAlignment="1">
      <alignment horizontal="left" vertical="center" wrapText="1"/>
    </xf>
    <xf numFmtId="0" fontId="0" fillId="0" borderId="0" xfId="0" applyFill="1">
      <alignment vertical="center"/>
    </xf>
    <xf numFmtId="0" fontId="50" fillId="0" borderId="0" xfId="203" applyNumberFormat="1" applyFont="1" applyFill="1" applyBorder="1" applyAlignment="1" applyProtection="1">
      <alignment horizontal="center" vertical="center" wrapText="1"/>
    </xf>
    <xf numFmtId="0" fontId="51" fillId="0" borderId="0" xfId="203" applyNumberFormat="1" applyFont="1" applyFill="1" applyBorder="1" applyAlignment="1" applyProtection="1">
      <alignment horizontal="center" vertical="center" wrapText="1"/>
    </xf>
    <xf numFmtId="205" fontId="51" fillId="0" borderId="0" xfId="203" applyNumberFormat="1" applyFont="1" applyFill="1" applyBorder="1" applyAlignment="1" applyProtection="1">
      <alignment horizontal="center" vertical="center" wrapText="1"/>
    </xf>
    <xf numFmtId="0" fontId="52" fillId="0" borderId="0" xfId="203" applyFont="1" applyFill="1" applyBorder="1" applyAlignment="1">
      <alignment horizontal="left" vertical="center" wrapText="1"/>
    </xf>
    <xf numFmtId="205" fontId="52" fillId="0" borderId="0" xfId="203" applyNumberFormat="1" applyFont="1" applyFill="1" applyBorder="1" applyAlignment="1">
      <alignment horizontal="center" vertical="center" wrapText="1"/>
    </xf>
    <xf numFmtId="203" fontId="52" fillId="0" borderId="0" xfId="203" applyNumberFormat="1" applyFont="1" applyFill="1" applyBorder="1" applyAlignment="1">
      <alignment horizontal="centerContinuous" vertical="center" wrapText="1"/>
    </xf>
    <xf numFmtId="203" fontId="52" fillId="0" borderId="0" xfId="203" applyNumberFormat="1" applyFont="1" applyFill="1" applyBorder="1" applyAlignment="1">
      <alignment horizontal="right" vertical="center" wrapText="1"/>
    </xf>
    <xf numFmtId="0" fontId="52" fillId="0" borderId="13" xfId="203" applyNumberFormat="1" applyFont="1" applyFill="1" applyBorder="1" applyAlignment="1" applyProtection="1">
      <alignment horizontal="center" vertical="center" wrapText="1"/>
    </xf>
    <xf numFmtId="0" fontId="52" fillId="0" borderId="14" xfId="203" applyNumberFormat="1" applyFont="1" applyFill="1" applyBorder="1" applyAlignment="1" applyProtection="1">
      <alignment horizontal="center" vertical="center" wrapText="1"/>
    </xf>
    <xf numFmtId="205" fontId="52" fillId="0" borderId="15" xfId="203" applyNumberFormat="1" applyFont="1" applyFill="1" applyBorder="1" applyAlignment="1" applyProtection="1">
      <alignment horizontal="center" vertical="center" wrapText="1"/>
    </xf>
    <xf numFmtId="203" fontId="52" fillId="0" borderId="14" xfId="203" applyNumberFormat="1" applyFont="1" applyFill="1" applyBorder="1" applyAlignment="1" applyProtection="1">
      <alignment horizontal="center" vertical="center" wrapText="1"/>
    </xf>
    <xf numFmtId="203" fontId="52" fillId="0" borderId="16" xfId="203" applyNumberFormat="1" applyFont="1" applyFill="1" applyBorder="1" applyAlignment="1" applyProtection="1">
      <alignment horizontal="center" vertical="center" wrapText="1"/>
    </xf>
    <xf numFmtId="0" fontId="52" fillId="0" borderId="17" xfId="203" applyNumberFormat="1" applyFont="1" applyFill="1" applyBorder="1" applyAlignment="1" applyProtection="1">
      <alignment horizontal="center" vertical="center" wrapText="1"/>
    </xf>
    <xf numFmtId="0" fontId="52" fillId="0" borderId="18" xfId="203" applyNumberFormat="1" applyFont="1" applyFill="1" applyBorder="1" applyAlignment="1" applyProtection="1">
      <alignment horizontal="center" vertical="center" wrapText="1"/>
    </xf>
    <xf numFmtId="205" fontId="52" fillId="0" borderId="19" xfId="203" applyNumberFormat="1" applyFont="1" applyFill="1" applyBorder="1" applyAlignment="1" applyProtection="1">
      <alignment horizontal="center" vertical="center" wrapText="1"/>
    </xf>
    <xf numFmtId="203" fontId="52" fillId="0" borderId="18" xfId="203" applyNumberFormat="1" applyFont="1" applyFill="1" applyBorder="1" applyAlignment="1" applyProtection="1">
      <alignment horizontal="center" vertical="center" wrapText="1"/>
    </xf>
    <xf numFmtId="203" fontId="52" fillId="0" borderId="20" xfId="203" applyNumberFormat="1" applyFont="1" applyFill="1" applyBorder="1" applyAlignment="1" applyProtection="1">
      <alignment horizontal="center" vertical="center" wrapText="1"/>
    </xf>
    <xf numFmtId="49" fontId="53" fillId="0" borderId="6" xfId="203" applyNumberFormat="1" applyFont="1" applyFill="1" applyBorder="1" applyAlignment="1" applyProtection="1">
      <alignment horizontal="center" vertical="center" wrapText="1"/>
    </xf>
    <xf numFmtId="49" fontId="53" fillId="0" borderId="4" xfId="203" applyNumberFormat="1" applyFont="1" applyFill="1" applyBorder="1" applyAlignment="1" applyProtection="1">
      <alignment horizontal="center" vertical="center" wrapText="1"/>
    </xf>
    <xf numFmtId="203" fontId="53" fillId="0" borderId="4" xfId="203" applyNumberFormat="1" applyFont="1" applyFill="1" applyBorder="1" applyAlignment="1" applyProtection="1">
      <alignment horizontal="center" vertical="center" shrinkToFit="1"/>
    </xf>
    <xf numFmtId="203" fontId="53" fillId="0" borderId="16" xfId="203" applyNumberFormat="1" applyFont="1" applyFill="1" applyBorder="1" applyAlignment="1" applyProtection="1">
      <alignment horizontal="center" vertical="center" shrinkToFit="1"/>
    </xf>
    <xf numFmtId="206" fontId="54" fillId="0" borderId="0" xfId="203" applyNumberFormat="1" applyFill="1" applyBorder="1" applyAlignment="1"/>
    <xf numFmtId="49" fontId="55" fillId="0" borderId="10" xfId="203" applyNumberFormat="1" applyFont="1" applyFill="1" applyBorder="1" applyAlignment="1" applyProtection="1">
      <alignment horizontal="right" vertical="center" wrapText="1"/>
    </xf>
    <xf numFmtId="49" fontId="56" fillId="0" borderId="9" xfId="203" applyNumberFormat="1" applyFont="1" applyFill="1" applyBorder="1" applyAlignment="1" applyProtection="1">
      <alignment horizontal="left" vertical="center" wrapText="1"/>
    </xf>
    <xf numFmtId="203" fontId="55" fillId="0" borderId="7" xfId="203" applyNumberFormat="1" applyFont="1" applyFill="1" applyBorder="1" applyAlignment="1" applyProtection="1">
      <alignment horizontal="center" vertical="center" wrapText="1"/>
    </xf>
    <xf numFmtId="203" fontId="53" fillId="0" borderId="7" xfId="203" applyNumberFormat="1" applyFont="1" applyFill="1" applyBorder="1" applyAlignment="1" applyProtection="1">
      <alignment horizontal="center" vertical="center" wrapText="1"/>
    </xf>
    <xf numFmtId="203" fontId="55" fillId="0" borderId="8" xfId="203" applyNumberFormat="1" applyFont="1" applyFill="1" applyBorder="1" applyAlignment="1" applyProtection="1">
      <alignment horizontal="center" vertical="center" wrapText="1"/>
    </xf>
    <xf numFmtId="203" fontId="55" fillId="0" borderId="10" xfId="203" applyNumberFormat="1" applyFont="1" applyFill="1" applyBorder="1" applyAlignment="1" applyProtection="1">
      <alignment horizontal="center" vertical="center" wrapText="1"/>
    </xf>
    <xf numFmtId="49" fontId="55" fillId="0" borderId="9" xfId="203" applyNumberFormat="1" applyFont="1" applyFill="1" applyBorder="1" applyAlignment="1" applyProtection="1">
      <alignment horizontal="left" vertical="center" wrapText="1"/>
    </xf>
    <xf numFmtId="203" fontId="55" fillId="0" borderId="2" xfId="203" applyNumberFormat="1" applyFont="1" applyFill="1" applyBorder="1" applyAlignment="1" applyProtection="1">
      <alignment horizontal="center" vertical="center" wrapText="1"/>
    </xf>
    <xf numFmtId="49" fontId="55" fillId="0" borderId="21" xfId="203" applyNumberFormat="1" applyFont="1" applyFill="1" applyBorder="1" applyAlignment="1" applyProtection="1">
      <alignment horizontal="right" vertical="center" wrapText="1"/>
    </xf>
    <xf numFmtId="49" fontId="28" fillId="0" borderId="3" xfId="203" applyNumberFormat="1" applyFont="1" applyFill="1" applyBorder="1" applyAlignment="1" applyProtection="1">
      <alignment horizontal="left" vertical="center" wrapText="1"/>
    </xf>
    <xf numFmtId="203" fontId="55" fillId="0" borderId="1" xfId="203" applyNumberFormat="1" applyFont="1" applyFill="1" applyBorder="1" applyAlignment="1" applyProtection="1">
      <alignment horizontal="center" vertical="center" wrapText="1"/>
    </xf>
    <xf numFmtId="203" fontId="55" fillId="0" borderId="21" xfId="203" applyNumberFormat="1" applyFont="1" applyFill="1" applyBorder="1" applyAlignment="1" applyProtection="1">
      <alignment horizontal="center" vertical="center" wrapText="1"/>
    </xf>
    <xf numFmtId="49" fontId="55" fillId="0" borderId="22" xfId="203" applyNumberFormat="1" applyFont="1" applyFill="1" applyBorder="1" applyAlignment="1" applyProtection="1">
      <alignment horizontal="right" vertical="center" wrapText="1"/>
    </xf>
    <xf numFmtId="49" fontId="55" fillId="0" borderId="17" xfId="203" applyNumberFormat="1" applyFont="1" applyFill="1" applyBorder="1" applyAlignment="1" applyProtection="1">
      <alignment vertical="center" wrapText="1"/>
    </xf>
    <xf numFmtId="203" fontId="57" fillId="0" borderId="18" xfId="203" applyNumberFormat="1" applyFont="1" applyFill="1" applyBorder="1" applyAlignment="1">
      <alignment horizontal="center"/>
    </xf>
    <xf numFmtId="203" fontId="53" fillId="0" borderId="18" xfId="203" applyNumberFormat="1" applyFont="1" applyFill="1" applyBorder="1" applyAlignment="1" applyProtection="1">
      <alignment horizontal="center" vertical="center" wrapText="1"/>
    </xf>
    <xf numFmtId="203" fontId="55" fillId="0" borderId="18" xfId="203" applyNumberFormat="1" applyFont="1" applyFill="1" applyBorder="1" applyAlignment="1" applyProtection="1">
      <alignment horizontal="center" vertical="center" wrapText="1"/>
    </xf>
    <xf numFmtId="203" fontId="55" fillId="0" borderId="18" xfId="203" applyNumberFormat="1" applyFont="1" applyFill="1" applyBorder="1" applyAlignment="1">
      <alignment horizontal="center"/>
    </xf>
    <xf numFmtId="203" fontId="57" fillId="0" borderId="22" xfId="203" applyNumberFormat="1" applyFont="1" applyFill="1" applyBorder="1" applyAlignment="1">
      <alignment horizontal="center"/>
    </xf>
    <xf numFmtId="0" fontId="54" fillId="0" borderId="0" xfId="203" applyFill="1" applyBorder="1" applyAlignment="1"/>
    <xf numFmtId="0" fontId="58" fillId="0" borderId="0" xfId="143" applyFont="1" applyAlignment="1">
      <alignment vertical="center"/>
    </xf>
    <xf numFmtId="3" fontId="58" fillId="0" borderId="0" xfId="143" applyNumberFormat="1" applyFont="1" applyAlignment="1">
      <alignment horizontal="center" vertical="center"/>
    </xf>
    <xf numFmtId="0" fontId="59" fillId="0" borderId="0" xfId="143" applyFont="1" applyAlignment="1">
      <alignment horizontal="center" vertical="center"/>
    </xf>
    <xf numFmtId="0" fontId="60" fillId="0" borderId="0" xfId="143" applyFont="1" applyAlignment="1">
      <alignment horizontal="center" vertical="center"/>
    </xf>
    <xf numFmtId="3" fontId="60" fillId="0" borderId="0" xfId="143" applyNumberFormat="1" applyFont="1" applyAlignment="1">
      <alignment horizontal="center" vertical="center"/>
    </xf>
    <xf numFmtId="0" fontId="52" fillId="0" borderId="0" xfId="143" applyFont="1" applyAlignment="1">
      <alignment vertical="center"/>
    </xf>
    <xf numFmtId="3" fontId="52" fillId="0" borderId="0" xfId="143" applyNumberFormat="1" applyFont="1" applyAlignment="1">
      <alignment horizontal="center" vertical="center"/>
    </xf>
    <xf numFmtId="0" fontId="52" fillId="0" borderId="0" xfId="143" applyFont="1" applyBorder="1" applyAlignment="1">
      <alignment horizontal="right" vertical="center"/>
    </xf>
    <xf numFmtId="0" fontId="61" fillId="0" borderId="13" xfId="143" applyNumberFormat="1" applyFont="1" applyFill="1" applyBorder="1" applyAlignment="1" applyProtection="1">
      <alignment horizontal="center" vertical="center" wrapText="1"/>
    </xf>
    <xf numFmtId="3" fontId="61" fillId="0" borderId="14" xfId="143" applyNumberFormat="1" applyFont="1" applyFill="1" applyBorder="1" applyAlignment="1" applyProtection="1">
      <alignment horizontal="center" vertical="center" wrapText="1"/>
    </xf>
    <xf numFmtId="0" fontId="61" fillId="0" borderId="14" xfId="143" applyNumberFormat="1" applyFont="1" applyFill="1" applyBorder="1" applyAlignment="1" applyProtection="1">
      <alignment horizontal="center" vertical="center" wrapText="1"/>
    </xf>
    <xf numFmtId="0" fontId="61" fillId="0" borderId="16" xfId="143" applyNumberFormat="1" applyFont="1" applyFill="1" applyBorder="1" applyAlignment="1" applyProtection="1">
      <alignment horizontal="center" vertical="center" wrapText="1"/>
    </xf>
    <xf numFmtId="0" fontId="61" fillId="0" borderId="9" xfId="143" applyNumberFormat="1" applyFont="1" applyFill="1" applyBorder="1" applyAlignment="1" applyProtection="1">
      <alignment horizontal="center" vertical="center" wrapText="1"/>
    </xf>
    <xf numFmtId="3" fontId="61" fillId="0" borderId="7" xfId="143" applyNumberFormat="1" applyFont="1" applyFill="1" applyBorder="1" applyAlignment="1" applyProtection="1">
      <alignment horizontal="center" vertical="center" wrapText="1"/>
    </xf>
    <xf numFmtId="3" fontId="61" fillId="0" borderId="1" xfId="143" applyNumberFormat="1" applyFont="1" applyFill="1" applyBorder="1" applyAlignment="1" applyProtection="1">
      <alignment horizontal="center" vertical="center" wrapText="1"/>
    </xf>
    <xf numFmtId="0" fontId="61" fillId="0" borderId="7" xfId="143" applyNumberFormat="1" applyFont="1" applyFill="1" applyBorder="1" applyAlignment="1" applyProtection="1">
      <alignment horizontal="center" vertical="center" wrapText="1"/>
    </xf>
    <xf numFmtId="0" fontId="61" fillId="0" borderId="8" xfId="143" applyNumberFormat="1" applyFont="1" applyFill="1" applyBorder="1" applyAlignment="1" applyProtection="1">
      <alignment horizontal="center" vertical="center" wrapText="1"/>
    </xf>
    <xf numFmtId="0" fontId="61" fillId="0" borderId="17" xfId="143" applyNumberFormat="1" applyFont="1" applyFill="1" applyBorder="1" applyAlignment="1" applyProtection="1">
      <alignment horizontal="center" vertical="center" wrapText="1"/>
    </xf>
    <xf numFmtId="3" fontId="61" fillId="0" borderId="18" xfId="143" applyNumberFormat="1" applyFont="1" applyFill="1" applyBorder="1" applyAlignment="1" applyProtection="1">
      <alignment horizontal="center" vertical="center" wrapText="1"/>
    </xf>
    <xf numFmtId="3" fontId="61" fillId="0" borderId="19" xfId="143" applyNumberFormat="1" applyFont="1" applyFill="1" applyBorder="1" applyAlignment="1" applyProtection="1">
      <alignment horizontal="center" vertical="center" wrapText="1"/>
    </xf>
    <xf numFmtId="0" fontId="61" fillId="0" borderId="18" xfId="143" applyNumberFormat="1" applyFont="1" applyFill="1" applyBorder="1" applyAlignment="1" applyProtection="1">
      <alignment horizontal="center" vertical="center" wrapText="1"/>
    </xf>
    <xf numFmtId="0" fontId="61" fillId="0" borderId="20" xfId="143" applyNumberFormat="1" applyFont="1" applyFill="1" applyBorder="1" applyAlignment="1" applyProtection="1">
      <alignment horizontal="center" vertical="center" wrapText="1"/>
    </xf>
    <xf numFmtId="207" fontId="62" fillId="0" borderId="6" xfId="143" applyNumberFormat="1" applyFont="1" applyFill="1" applyBorder="1" applyAlignment="1" applyProtection="1">
      <alignment horizontal="center" vertical="center" wrapText="1"/>
    </xf>
    <xf numFmtId="3" fontId="63" fillId="0" borderId="4" xfId="143" applyNumberFormat="1" applyFont="1" applyFill="1" applyBorder="1" applyAlignment="1" applyProtection="1">
      <alignment horizontal="center" vertical="center" wrapText="1"/>
    </xf>
    <xf numFmtId="208" fontId="63" fillId="0" borderId="4" xfId="143" applyNumberFormat="1" applyFont="1" applyFill="1" applyBorder="1" applyAlignment="1" applyProtection="1">
      <alignment horizontal="right" vertical="center" wrapText="1"/>
    </xf>
    <xf numFmtId="208" fontId="63" fillId="0" borderId="5" xfId="143" applyNumberFormat="1" applyFont="1" applyFill="1" applyBorder="1" applyAlignment="1" applyProtection="1">
      <alignment horizontal="right" vertical="center" wrapText="1"/>
    </xf>
    <xf numFmtId="207" fontId="62" fillId="0" borderId="9" xfId="143" applyNumberFormat="1" applyFont="1" applyFill="1" applyBorder="1" applyAlignment="1" applyProtection="1">
      <alignment horizontal="left" vertical="center" wrapText="1"/>
    </xf>
    <xf numFmtId="3" fontId="63" fillId="0" borderId="7" xfId="143" applyNumberFormat="1" applyFont="1" applyFill="1" applyBorder="1" applyAlignment="1" applyProtection="1">
      <alignment horizontal="center" vertical="center" wrapText="1"/>
    </xf>
    <xf numFmtId="208" fontId="63" fillId="0" borderId="7" xfId="143" applyNumberFormat="1" applyFont="1" applyFill="1" applyBorder="1" applyAlignment="1" applyProtection="1">
      <alignment horizontal="right" vertical="center" wrapText="1"/>
    </xf>
    <xf numFmtId="208" fontId="63" fillId="0" borderId="8" xfId="143" applyNumberFormat="1" applyFont="1" applyFill="1" applyBorder="1" applyAlignment="1" applyProtection="1">
      <alignment horizontal="right" vertical="center" wrapText="1"/>
    </xf>
    <xf numFmtId="0" fontId="62" fillId="0" borderId="9" xfId="0" applyFont="1" applyFill="1" applyBorder="1" applyAlignment="1">
      <alignment vertical="center"/>
    </xf>
    <xf numFmtId="3" fontId="63" fillId="0" borderId="7" xfId="0" applyNumberFormat="1" applyFont="1" applyFill="1" applyBorder="1" applyAlignment="1">
      <alignment horizontal="center" vertical="center"/>
    </xf>
    <xf numFmtId="208" fontId="63" fillId="0" borderId="7" xfId="0" applyNumberFormat="1" applyFont="1" applyFill="1" applyBorder="1" applyAlignment="1">
      <alignment vertical="center"/>
    </xf>
    <xf numFmtId="208" fontId="63" fillId="0" borderId="8" xfId="0" applyNumberFormat="1" applyFont="1" applyFill="1" applyBorder="1" applyAlignment="1">
      <alignment vertical="center"/>
    </xf>
    <xf numFmtId="3" fontId="64" fillId="0" borderId="7" xfId="143" applyNumberFormat="1" applyFont="1" applyFill="1" applyBorder="1" applyAlignment="1" applyProtection="1">
      <alignment horizontal="center" vertical="center" wrapText="1"/>
    </xf>
    <xf numFmtId="208" fontId="64" fillId="0" borderId="8" xfId="143" applyNumberFormat="1" applyFont="1" applyFill="1" applyBorder="1" applyAlignment="1" applyProtection="1">
      <alignment horizontal="right" vertical="center" wrapText="1"/>
    </xf>
    <xf numFmtId="207" fontId="65" fillId="0" borderId="9" xfId="143" applyNumberFormat="1" applyFont="1" applyFill="1" applyBorder="1" applyAlignment="1" applyProtection="1">
      <alignment horizontal="left" vertical="center" wrapText="1"/>
    </xf>
    <xf numFmtId="0" fontId="65" fillId="0" borderId="9" xfId="0" applyFont="1" applyFill="1" applyBorder="1" applyAlignment="1">
      <alignment vertical="center"/>
    </xf>
    <xf numFmtId="3" fontId="64" fillId="0" borderId="7" xfId="0" applyNumberFormat="1" applyFont="1" applyFill="1" applyBorder="1" applyAlignment="1">
      <alignment horizontal="center" vertical="center"/>
    </xf>
    <xf numFmtId="208" fontId="64" fillId="0" borderId="7" xfId="0" applyNumberFormat="1" applyFont="1" applyFill="1" applyBorder="1" applyAlignment="1">
      <alignment vertical="center"/>
    </xf>
    <xf numFmtId="208" fontId="64" fillId="0" borderId="2" xfId="0" applyNumberFormat="1" applyFont="1" applyFill="1" applyBorder="1" applyAlignment="1">
      <alignment horizontal="center" vertical="center"/>
    </xf>
    <xf numFmtId="0" fontId="65" fillId="0" borderId="17" xfId="0" applyFont="1" applyFill="1" applyBorder="1" applyAlignment="1">
      <alignment vertical="center"/>
    </xf>
    <xf numFmtId="3" fontId="64" fillId="0" borderId="18" xfId="143" applyNumberFormat="1" applyFont="1" applyFill="1" applyBorder="1" applyAlignment="1" applyProtection="1">
      <alignment horizontal="center" vertical="center" wrapText="1"/>
    </xf>
    <xf numFmtId="3" fontId="64" fillId="0" borderId="18" xfId="0" applyNumberFormat="1" applyFont="1" applyFill="1" applyBorder="1" applyAlignment="1">
      <alignment horizontal="center" vertical="center"/>
    </xf>
    <xf numFmtId="208" fontId="64" fillId="0" borderId="18" xfId="0" applyNumberFormat="1" applyFont="1" applyFill="1" applyBorder="1" applyAlignment="1">
      <alignment vertical="center"/>
    </xf>
    <xf numFmtId="208" fontId="64" fillId="0" borderId="23" xfId="0" applyNumberFormat="1" applyFont="1" applyFill="1" applyBorder="1" applyAlignment="1">
      <alignment horizontal="center" vertical="center"/>
    </xf>
    <xf numFmtId="0" fontId="38" fillId="0" borderId="0" xfId="185" applyFont="1" applyFill="1" applyBorder="1" applyAlignment="1">
      <alignment horizontal="center" vertical="center"/>
    </xf>
    <xf numFmtId="0" fontId="52" fillId="0" borderId="0" xfId="185" applyFont="1" applyFill="1" applyBorder="1" applyAlignment="1">
      <alignment horizontal="left" vertical="center"/>
    </xf>
    <xf numFmtId="0" fontId="52" fillId="0" borderId="24" xfId="185" applyFont="1" applyFill="1" applyBorder="1" applyAlignment="1">
      <alignment horizontal="center" vertical="center"/>
    </xf>
    <xf numFmtId="0" fontId="52" fillId="0" borderId="25" xfId="185" applyFont="1" applyFill="1" applyBorder="1" applyAlignment="1">
      <alignment horizontal="center" vertical="center"/>
    </xf>
    <xf numFmtId="0" fontId="52" fillId="0" borderId="26" xfId="185" applyFont="1" applyFill="1" applyBorder="1" applyAlignment="1">
      <alignment horizontal="center" vertical="center" wrapText="1"/>
    </xf>
    <xf numFmtId="0" fontId="52" fillId="0" borderId="27" xfId="185" applyFont="1" applyFill="1" applyBorder="1" applyAlignment="1">
      <alignment horizontal="center" vertical="center" wrapText="1"/>
    </xf>
    <xf numFmtId="0" fontId="62" fillId="4" borderId="6" xfId="185" applyFont="1" applyFill="1" applyBorder="1" applyAlignment="1">
      <alignment horizontal="center" vertical="center"/>
    </xf>
    <xf numFmtId="203" fontId="13" fillId="4" borderId="4" xfId="185" applyNumberFormat="1" applyFont="1" applyFill="1" applyBorder="1" applyAlignment="1">
      <alignment horizontal="center" vertical="center"/>
    </xf>
    <xf numFmtId="10" fontId="13" fillId="4" borderId="5" xfId="3" applyNumberFormat="1" applyFont="1" applyFill="1" applyBorder="1" applyAlignment="1">
      <alignment horizontal="center" vertical="center"/>
    </xf>
    <xf numFmtId="0" fontId="62" fillId="0" borderId="9" xfId="185" applyFont="1" applyFill="1" applyBorder="1" applyAlignment="1">
      <alignment horizontal="left" vertical="center"/>
    </xf>
    <xf numFmtId="203" fontId="13" fillId="0" borderId="7" xfId="185" applyNumberFormat="1" applyFont="1" applyFill="1" applyBorder="1" applyAlignment="1">
      <alignment horizontal="center" vertical="center"/>
    </xf>
    <xf numFmtId="203" fontId="13" fillId="0" borderId="4" xfId="185" applyNumberFormat="1" applyFont="1" applyFill="1" applyBorder="1" applyAlignment="1">
      <alignment horizontal="center" vertical="center"/>
    </xf>
    <xf numFmtId="204" fontId="13" fillId="0" borderId="5" xfId="3" applyNumberFormat="1" applyFont="1" applyFill="1" applyBorder="1" applyAlignment="1">
      <alignment horizontal="center" vertical="center"/>
    </xf>
    <xf numFmtId="0" fontId="62" fillId="0" borderId="9" xfId="185" applyFont="1" applyFill="1" applyBorder="1" applyAlignment="1">
      <alignment vertical="center"/>
    </xf>
    <xf numFmtId="0" fontId="65" fillId="0" borderId="9" xfId="185" applyFont="1" applyFill="1" applyBorder="1" applyAlignment="1">
      <alignment vertical="center"/>
    </xf>
    <xf numFmtId="203" fontId="12" fillId="0" borderId="4" xfId="185" applyNumberFormat="1" applyFont="1" applyFill="1" applyBorder="1" applyAlignment="1">
      <alignment horizontal="center" vertical="center"/>
    </xf>
    <xf numFmtId="209" fontId="13" fillId="0" borderId="5" xfId="3" applyNumberFormat="1" applyFont="1" applyFill="1" applyBorder="1" applyAlignment="1">
      <alignment horizontal="center" vertical="center"/>
    </xf>
    <xf numFmtId="202" fontId="13" fillId="0" borderId="5" xfId="3" applyNumberFormat="1" applyFont="1" applyFill="1" applyBorder="1" applyAlignment="1">
      <alignment horizontal="center" vertical="center"/>
    </xf>
    <xf numFmtId="203" fontId="12" fillId="0" borderId="7" xfId="0" applyNumberFormat="1" applyFont="1" applyFill="1" applyBorder="1" applyAlignment="1">
      <alignment horizontal="center" vertical="center"/>
    </xf>
    <xf numFmtId="202" fontId="12" fillId="0" borderId="7" xfId="0" applyNumberFormat="1" applyFont="1" applyFill="1" applyBorder="1" applyAlignment="1">
      <alignment horizontal="center" vertical="center"/>
    </xf>
    <xf numFmtId="203" fontId="12" fillId="0" borderId="6" xfId="185" applyNumberFormat="1" applyFont="1" applyFill="1" applyBorder="1" applyAlignment="1">
      <alignment horizontal="center" vertical="center"/>
    </xf>
    <xf numFmtId="203" fontId="13" fillId="0" borderId="9" xfId="185" applyNumberFormat="1" applyFont="1" applyFill="1" applyBorder="1" applyAlignment="1">
      <alignment horizontal="center" vertical="center"/>
    </xf>
    <xf numFmtId="0" fontId="65" fillId="0" borderId="6" xfId="185" applyFont="1" applyFill="1" applyBorder="1" applyAlignment="1">
      <alignment vertical="center" wrapText="1"/>
    </xf>
    <xf numFmtId="203" fontId="13" fillId="3" borderId="4" xfId="185" applyNumberFormat="1" applyFont="1" applyFill="1" applyBorder="1" applyAlignment="1">
      <alignment horizontal="center" vertical="center"/>
    </xf>
    <xf numFmtId="10" fontId="13" fillId="3" borderId="5" xfId="3" applyNumberFormat="1" applyFont="1" applyFill="1" applyBorder="1" applyAlignment="1">
      <alignment horizontal="center" vertical="center"/>
    </xf>
    <xf numFmtId="0" fontId="62" fillId="5" borderId="9" xfId="185" applyFont="1" applyFill="1" applyBorder="1" applyAlignment="1">
      <alignment horizontal="center" vertical="center"/>
    </xf>
    <xf numFmtId="203" fontId="13" fillId="6" borderId="7" xfId="185" applyNumberFormat="1" applyFont="1" applyFill="1" applyBorder="1" applyAlignment="1">
      <alignment horizontal="center" vertical="center"/>
    </xf>
    <xf numFmtId="203" fontId="13" fillId="6" borderId="4" xfId="185" applyNumberFormat="1" applyFont="1" applyFill="1" applyBorder="1" applyAlignment="1">
      <alignment horizontal="center" vertical="center"/>
    </xf>
    <xf numFmtId="204" fontId="13" fillId="6" borderId="5" xfId="3" applyNumberFormat="1" applyFont="1" applyFill="1" applyBorder="1" applyAlignment="1">
      <alignment horizontal="center" vertical="center"/>
    </xf>
    <xf numFmtId="203" fontId="12" fillId="0" borderId="7" xfId="185" applyNumberFormat="1" applyFont="1" applyFill="1" applyBorder="1" applyAlignment="1">
      <alignment horizontal="center" vertical="center"/>
    </xf>
    <xf numFmtId="0" fontId="65" fillId="0" borderId="6" xfId="185" applyFont="1" applyFill="1" applyBorder="1" applyAlignment="1">
      <alignment vertical="center"/>
    </xf>
    <xf numFmtId="203" fontId="12" fillId="0" borderId="4" xfId="185" applyNumberFormat="1" applyFont="1" applyFill="1" applyBorder="1" applyAlignment="1">
      <alignment horizontal="center" vertical="center" wrapText="1"/>
    </xf>
    <xf numFmtId="0" fontId="66" fillId="6" borderId="17" xfId="185" applyFont="1" applyFill="1" applyBorder="1" applyAlignment="1">
      <alignment horizontal="center" vertical="center"/>
    </xf>
    <xf numFmtId="203" fontId="67" fillId="6" borderId="18" xfId="185" applyNumberFormat="1" applyFont="1" applyFill="1" applyBorder="1" applyAlignment="1">
      <alignment horizontal="center" vertical="center"/>
    </xf>
    <xf numFmtId="203" fontId="67" fillId="6" borderId="19" xfId="185" applyNumberFormat="1" applyFont="1" applyFill="1" applyBorder="1" applyAlignment="1">
      <alignment horizontal="center" vertical="center"/>
    </xf>
    <xf numFmtId="204" fontId="67" fillId="6" borderId="19" xfId="3" applyNumberFormat="1" applyFont="1" applyFill="1" applyBorder="1" applyAlignment="1">
      <alignment horizontal="center" vertical="center"/>
    </xf>
    <xf numFmtId="203" fontId="12" fillId="0" borderId="11" xfId="185" applyNumberFormat="1" applyFont="1" applyFill="1" applyBorder="1" applyAlignment="1">
      <alignment horizontal="center" vertical="center"/>
    </xf>
    <xf numFmtId="203" fontId="12" fillId="0" borderId="1" xfId="185" applyNumberFormat="1" applyFont="1" applyFill="1" applyBorder="1" applyAlignment="1">
      <alignment horizontal="center" vertical="center"/>
    </xf>
    <xf numFmtId="203" fontId="13" fillId="5" borderId="7" xfId="185" applyNumberFormat="1" applyFont="1" applyFill="1" applyBorder="1" applyAlignment="1">
      <alignment horizontal="center" vertical="center"/>
    </xf>
    <xf numFmtId="203" fontId="13" fillId="5" borderId="4" xfId="185" applyNumberFormat="1" applyFont="1" applyFill="1" applyBorder="1" applyAlignment="1">
      <alignment horizontal="center" vertical="center"/>
    </xf>
    <xf numFmtId="204" fontId="13" fillId="5" borderId="5" xfId="3" applyNumberFormat="1" applyFont="1" applyFill="1" applyBorder="1" applyAlignment="1">
      <alignment horizontal="center" vertical="center"/>
    </xf>
    <xf numFmtId="204" fontId="13" fillId="3" borderId="5" xfId="3" applyNumberFormat="1" applyFont="1" applyFill="1" applyBorder="1" applyAlignment="1">
      <alignment horizontal="center" vertical="center"/>
    </xf>
    <xf numFmtId="202" fontId="13" fillId="3" borderId="5" xfId="3" applyNumberFormat="1" applyFont="1" applyFill="1" applyBorder="1" applyAlignment="1">
      <alignment horizontal="center" vertical="center"/>
    </xf>
    <xf numFmtId="0" fontId="0" fillId="0" borderId="12" xfId="0" applyFill="1" applyBorder="1">
      <alignment vertical="center"/>
    </xf>
    <xf numFmtId="0" fontId="0" fillId="0" borderId="10" xfId="0" applyBorder="1">
      <alignment vertical="center"/>
    </xf>
    <xf numFmtId="0" fontId="62" fillId="5" borderId="17" xfId="185" applyFont="1" applyFill="1" applyBorder="1" applyAlignment="1">
      <alignment horizontal="center" vertical="center"/>
    </xf>
    <xf numFmtId="203" fontId="13" fillId="5" borderId="19" xfId="185" applyNumberFormat="1" applyFont="1" applyFill="1" applyBorder="1" applyAlignment="1">
      <alignment horizontal="center" vertical="center"/>
    </xf>
    <xf numFmtId="203" fontId="13" fillId="6" borderId="19" xfId="185" applyNumberFormat="1" applyFont="1" applyFill="1" applyBorder="1" applyAlignment="1">
      <alignment horizontal="center" vertical="center"/>
    </xf>
    <xf numFmtId="0" fontId="68" fillId="0" borderId="0" xfId="0" applyFont="1" applyFill="1" applyBorder="1" applyAlignment="1">
      <alignment horizontal="center" vertical="center"/>
    </xf>
    <xf numFmtId="0" fontId="69" fillId="0" borderId="0" xfId="0" applyFont="1" applyFill="1" applyBorder="1" applyAlignment="1">
      <alignment vertical="center"/>
    </xf>
    <xf numFmtId="0" fontId="69" fillId="0" borderId="0" xfId="0" applyFont="1" applyFill="1" applyBorder="1" applyAlignment="1">
      <alignment horizontal="right" vertical="center"/>
    </xf>
    <xf numFmtId="0" fontId="69" fillId="0" borderId="0" xfId="0" applyFont="1" applyFill="1" applyBorder="1" applyAlignment="1">
      <alignment horizontal="left" vertical="center"/>
    </xf>
    <xf numFmtId="0" fontId="70" fillId="0" borderId="0" xfId="0" applyFont="1" applyAlignment="1">
      <alignment horizontal="center" vertical="center" wrapText="1"/>
    </xf>
    <xf numFmtId="0" fontId="71" fillId="0" borderId="0" xfId="0" applyFont="1" applyAlignment="1">
      <alignment horizontal="center" vertical="center"/>
    </xf>
  </cellXfs>
  <cellStyles count="2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Total 5 2" xfId="49"/>
    <cellStyle name="Accent4 - 40% 11 13 2" xfId="50"/>
    <cellStyle name="Accent2 - 60% 3 9" xfId="51"/>
    <cellStyle name="Accent1 - 60% 8 7" xfId="52"/>
    <cellStyle name="Comma  - Style4 7 3 3" xfId="53"/>
    <cellStyle name="SHADEDSTORES 4 6 3" xfId="54"/>
    <cellStyle name="Accent3 - 20% 10 12" xfId="55"/>
    <cellStyle name="Prefilled 4 4" xfId="56"/>
    <cellStyle name="Input [yellow] 5 7 3" xfId="57"/>
    <cellStyle name="常规 2 2 3 2" xfId="58"/>
    <cellStyle name="regstoresfromspecstores 13 3" xfId="59"/>
    <cellStyle name="好_财政优惠政策计算表20140527 2 9" xfId="60"/>
    <cellStyle name="40% - 强调文字颜色 3 6 2" xfId="61"/>
    <cellStyle name="表标题 12 7 3" xfId="62"/>
    <cellStyle name="Accent5 - 40% 4 2 5" xfId="63"/>
    <cellStyle name="Accent4 9 2 4" xfId="64"/>
    <cellStyle name="Accent6 - 40% 3 5 3" xfId="65"/>
    <cellStyle name="Accent3 - 60% 4 2 4" xfId="66"/>
    <cellStyle name="Header2 2 5" xfId="67"/>
    <cellStyle name="差_2012年调整预算 13" xfId="68"/>
    <cellStyle name="Accent1 - 40% 3 10 2" xfId="69"/>
    <cellStyle name="PSDec" xfId="70"/>
    <cellStyle name="Accent2 7 2 3" xfId="71"/>
    <cellStyle name="Accent6 - 20% 11 9" xfId="72"/>
    <cellStyle name="Accent4 - 40% 5 8 2" xfId="73"/>
    <cellStyle name="Accent6 3 3" xfId="74"/>
    <cellStyle name="entry box 2 8" xfId="75"/>
    <cellStyle name="Accent1 6 10" xfId="76"/>
    <cellStyle name="差_2015年开发区收支预算表20150301 3" xfId="77"/>
    <cellStyle name="差_123 2 6 14" xfId="78"/>
    <cellStyle name="好_2015年开发区收支预算表20150301 4" xfId="79"/>
    <cellStyle name="差_Book1 11" xfId="80"/>
    <cellStyle name="t_HVAC Equipment (3) 2 4" xfId="81"/>
    <cellStyle name="PSDate 6" xfId="82"/>
    <cellStyle name="Accent6 3 2 2" xfId="83"/>
    <cellStyle name="Accent5 - 20% 10 2" xfId="84"/>
    <cellStyle name="好_2014年元-12月收支 2 3" xfId="85"/>
    <cellStyle name="Accent6 - 40% 4 16" xfId="86"/>
    <cellStyle name="数字 4 15" xfId="87"/>
    <cellStyle name="_一四星酒店方案 9 6" xfId="88"/>
    <cellStyle name="分级显示列_1_Book1" xfId="89"/>
    <cellStyle name="Calc Currency (0) 5" xfId="90"/>
    <cellStyle name="Accent5 - 20% 10 8 2" xfId="91"/>
    <cellStyle name="Accent2 - 60% 7 10" xfId="92"/>
    <cellStyle name="Accent6 - 60% 18" xfId="93"/>
    <cellStyle name="Accent6 - 60% 23" xfId="94"/>
    <cellStyle name="Accent3 - 40% 8 2 4 2" xfId="95"/>
    <cellStyle name="Accent3 - 40% 21" xfId="96"/>
    <cellStyle name="Copied 2" xfId="97"/>
    <cellStyle name="Accent3 - 60% 4 13" xfId="98"/>
    <cellStyle name="40% - 强调文字颜色 6 2 6" xfId="99"/>
    <cellStyle name="_2004年县市财政收支情况" xfId="100"/>
    <cellStyle name="Accent5 9 3" xfId="101"/>
    <cellStyle name="Accent5 5 9" xfId="102"/>
    <cellStyle name="20% - 强调文字颜色 2 4 2" xfId="103"/>
    <cellStyle name="Accent2 8" xfId="104"/>
    <cellStyle name="差_Book1 6 15" xfId="105"/>
    <cellStyle name="烹拳_95" xfId="106"/>
    <cellStyle name="40% - 强调文字颜色 5 2 6 2" xfId="107"/>
    <cellStyle name="PSChar 5" xfId="108"/>
    <cellStyle name="RevList 4" xfId="109"/>
    <cellStyle name="_Book1_4 2 6" xfId="110"/>
    <cellStyle name="Normal - Style1 2" xfId="111"/>
    <cellStyle name="HEADING2 6" xfId="112"/>
    <cellStyle name="Accent5 - 60% 11 2" xfId="113"/>
    <cellStyle name="Mon閠aire_!!!GO" xfId="114"/>
    <cellStyle name="20% - 强调文字颜色 4 2 3" xfId="115"/>
    <cellStyle name="_ET_STYLE_NoName_00__Sheet3" xfId="116"/>
    <cellStyle name="Input Cells 6" xfId="117"/>
    <cellStyle name="小数 8" xfId="118"/>
    <cellStyle name="Comma [0] 4" xfId="119"/>
    <cellStyle name="Body 2 5" xfId="120"/>
    <cellStyle name="Currency [0] 3" xfId="121"/>
    <cellStyle name="未定义 2 11" xfId="122"/>
    <cellStyle name="捠壿_Region Orders (2)" xfId="123"/>
    <cellStyle name="货币 2 11 16" xfId="124"/>
    <cellStyle name="HEADING1 6" xfId="125"/>
    <cellStyle name="强调 2 2" xfId="126"/>
    <cellStyle name="Linked Cells 2" xfId="127"/>
    <cellStyle name="PSSpacer 12" xfId="128"/>
    <cellStyle name="Percent [2] 2 2" xfId="129"/>
    <cellStyle name="标题 1 2 6" xfId="130"/>
    <cellStyle name="超级链接 2" xfId="131"/>
    <cellStyle name="60% - 强调文字颜色 2 2" xfId="132"/>
    <cellStyle name="编号" xfId="133"/>
    <cellStyle name="_Book1_1_Book1 3" xfId="134"/>
    <cellStyle name="Mon閠aire [0]_!!!GO" xfId="135"/>
    <cellStyle name="Entered 2 5" xfId="136"/>
    <cellStyle name="标题 4 2 5" xfId="137"/>
    <cellStyle name="PSInt 11 3" xfId="138"/>
    <cellStyle name="_Book1_2_Book1" xfId="139"/>
    <cellStyle name="40% - 强调文字颜色 2 2" xfId="140"/>
    <cellStyle name="解释性文本 7" xfId="141"/>
    <cellStyle name="霓付_95" xfId="142"/>
    <cellStyle name="常规_2014年开发区管委会部门预算收支表（使用）" xfId="143"/>
    <cellStyle name="后继超链接 10" xfId="144"/>
    <cellStyle name="Moneda_96 Risk" xfId="145"/>
    <cellStyle name="强调 3 6" xfId="146"/>
    <cellStyle name="好_Book1 12 15" xfId="147"/>
    <cellStyle name="Date 3" xfId="148"/>
    <cellStyle name="标题 3 2 3" xfId="149"/>
    <cellStyle name="Subtotal" xfId="150"/>
    <cellStyle name="千位_ 方正PC" xfId="151"/>
    <cellStyle name="60% - 强调文字颜色 4 4" xfId="152"/>
    <cellStyle name="后继超级链接 11" xfId="153"/>
    <cellStyle name="Fixed 2" xfId="154"/>
    <cellStyle name="千分位[0]_DDC Panel Order form" xfId="155"/>
    <cellStyle name="Grey 6" xfId="156"/>
    <cellStyle name="60% - 强调文字颜色 1 2 6" xfId="157"/>
    <cellStyle name="常规_2015年开发区收支预算表20150301" xfId="158"/>
    <cellStyle name="Header1" xfId="159"/>
    <cellStyle name="强调 1 4" xfId="160"/>
    <cellStyle name="捠壿 [0.00]_Region Orders (2)" xfId="161"/>
    <cellStyle name="60% - 强调文字颜色 3 2 2" xfId="162"/>
    <cellStyle name="Normalny_Arkusz1" xfId="163"/>
    <cellStyle name="日期" xfId="164"/>
    <cellStyle name="归盒啦_95" xfId="165"/>
    <cellStyle name="计算 7" xfId="166"/>
    <cellStyle name="args.style" xfId="167"/>
    <cellStyle name="强调文字颜色 1 7" xfId="168"/>
    <cellStyle name="强调文字颜色 2 7" xfId="169"/>
    <cellStyle name="6mal" xfId="170"/>
    <cellStyle name="借出原因" xfId="171"/>
    <cellStyle name="昗弨_Pacific Region P&amp;L" xfId="172"/>
    <cellStyle name="链接单元格 7" xfId="173"/>
    <cellStyle name="一般_EUitemdb-imp2c-add" xfId="174"/>
    <cellStyle name="Pourcentage_pldt" xfId="175"/>
    <cellStyle name="适中 7" xfId="176"/>
    <cellStyle name="标题 6" xfId="177"/>
    <cellStyle name="数量" xfId="178"/>
    <cellStyle name="标题 2 2 2" xfId="179"/>
    <cellStyle name="HEADINGSTOP" xfId="180"/>
    <cellStyle name="New Times Roman" xfId="181"/>
    <cellStyle name="汇总 7" xfId="182"/>
    <cellStyle name="ColLevel_0" xfId="183"/>
    <cellStyle name="specstores" xfId="184"/>
    <cellStyle name="常规_2012年预算收支总表(人大)" xfId="185"/>
    <cellStyle name="Comma_!!!GO" xfId="186"/>
    <cellStyle name="Dollar (zero dec)" xfId="187"/>
    <cellStyle name="Moneda [0]_96 Risk" xfId="188"/>
    <cellStyle name="分级显示行_1_13区汇总" xfId="189"/>
    <cellStyle name="钎霖_4岿角利" xfId="190"/>
    <cellStyle name="Norma,_laroux_4_营业在建 (2)_E21" xfId="191"/>
    <cellStyle name="霓付 [0]_95" xfId="192"/>
    <cellStyle name="注释 7" xfId="193"/>
    <cellStyle name="警告文本 7" xfId="194"/>
    <cellStyle name="Hyperlink_VERA" xfId="195"/>
    <cellStyle name="no dec 3" xfId="196"/>
    <cellStyle name="常规 3 32 2" xfId="197"/>
    <cellStyle name="Millares_96 Risk" xfId="198"/>
    <cellStyle name="per.style" xfId="199"/>
    <cellStyle name="Currency_!!!GO" xfId="200"/>
    <cellStyle name="输出 7" xfId="201"/>
    <cellStyle name="HEADINGS" xfId="202"/>
    <cellStyle name="常规_收支表" xfId="203"/>
    <cellStyle name="PSHeading" xfId="204"/>
    <cellStyle name="Currency1" xfId="205"/>
    <cellStyle name="检查单元格 7" xfId="206"/>
    <cellStyle name="输入 7" xfId="207"/>
    <cellStyle name="强调文字颜色 6 7" xfId="208"/>
    <cellStyle name="Millares [0]_96 Risk" xfId="209"/>
    <cellStyle name="强调文字颜色 3 7" xfId="210"/>
    <cellStyle name="商品名称" xfId="211"/>
    <cellStyle name="部门" xfId="212"/>
    <cellStyle name="标题1" xfId="213"/>
    <cellStyle name="常规_2015年元-12月收支" xfId="214"/>
    <cellStyle name="貨幣_DDC Panel Order form" xfId="215"/>
    <cellStyle name="Milliers_!!!GO" xfId="216"/>
    <cellStyle name="comma zerodec" xfId="217"/>
    <cellStyle name="Ç¥ÁØ_ÀÎÀç°³¹ß¿ø" xfId="218"/>
    <cellStyle name="烹拳 [0]_95" xfId="21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A1" sqref="A1:N35"/>
    </sheetView>
  </sheetViews>
  <sheetFormatPr defaultColWidth="9" defaultRowHeight="13.5"/>
  <sheetData>
    <row r="1" spans="1:14">
      <c r="A1" s="309" t="s">
        <v>0</v>
      </c>
      <c r="B1" s="310"/>
      <c r="C1" s="310"/>
      <c r="D1" s="310"/>
      <c r="E1" s="310"/>
      <c r="F1" s="310"/>
      <c r="G1" s="310"/>
      <c r="H1" s="310"/>
      <c r="I1" s="310"/>
      <c r="J1" s="310"/>
      <c r="K1" s="310"/>
      <c r="L1" s="310"/>
      <c r="M1" s="310"/>
      <c r="N1" s="310"/>
    </row>
    <row r="2" spans="1:14">
      <c r="A2" s="310"/>
      <c r="B2" s="310"/>
      <c r="C2" s="310"/>
      <c r="D2" s="310"/>
      <c r="E2" s="310"/>
      <c r="F2" s="310"/>
      <c r="G2" s="310"/>
      <c r="H2" s="310"/>
      <c r="I2" s="310"/>
      <c r="J2" s="310"/>
      <c r="K2" s="310"/>
      <c r="L2" s="310"/>
      <c r="M2" s="310"/>
      <c r="N2" s="310"/>
    </row>
    <row r="3" spans="1:14">
      <c r="A3" s="310"/>
      <c r="B3" s="310"/>
      <c r="C3" s="310"/>
      <c r="D3" s="310"/>
      <c r="E3" s="310"/>
      <c r="F3" s="310"/>
      <c r="G3" s="310"/>
      <c r="H3" s="310"/>
      <c r="I3" s="310"/>
      <c r="J3" s="310"/>
      <c r="K3" s="310"/>
      <c r="L3" s="310"/>
      <c r="M3" s="310"/>
      <c r="N3" s="310"/>
    </row>
    <row r="4" spans="1:14">
      <c r="A4" s="310"/>
      <c r="B4" s="310"/>
      <c r="C4" s="310"/>
      <c r="D4" s="310"/>
      <c r="E4" s="310"/>
      <c r="F4" s="310"/>
      <c r="G4" s="310"/>
      <c r="H4" s="310"/>
      <c r="I4" s="310"/>
      <c r="J4" s="310"/>
      <c r="K4" s="310"/>
      <c r="L4" s="310"/>
      <c r="M4" s="310"/>
      <c r="N4" s="310"/>
    </row>
    <row r="5" spans="1:14">
      <c r="A5" s="310"/>
      <c r="B5" s="310"/>
      <c r="C5" s="310"/>
      <c r="D5" s="310"/>
      <c r="E5" s="310"/>
      <c r="F5" s="310"/>
      <c r="G5" s="310"/>
      <c r="H5" s="310"/>
      <c r="I5" s="310"/>
      <c r="J5" s="310"/>
      <c r="K5" s="310"/>
      <c r="L5" s="310"/>
      <c r="M5" s="310"/>
      <c r="N5" s="310"/>
    </row>
    <row r="6" spans="1:14">
      <c r="A6" s="310"/>
      <c r="B6" s="310"/>
      <c r="C6" s="310"/>
      <c r="D6" s="310"/>
      <c r="E6" s="310"/>
      <c r="F6" s="310"/>
      <c r="G6" s="310"/>
      <c r="H6" s="310"/>
      <c r="I6" s="310"/>
      <c r="J6" s="310"/>
      <c r="K6" s="310"/>
      <c r="L6" s="310"/>
      <c r="M6" s="310"/>
      <c r="N6" s="310"/>
    </row>
    <row r="7" spans="1:14">
      <c r="A7" s="310"/>
      <c r="B7" s="310"/>
      <c r="C7" s="310"/>
      <c r="D7" s="310"/>
      <c r="E7" s="310"/>
      <c r="F7" s="310"/>
      <c r="G7" s="310"/>
      <c r="H7" s="310"/>
      <c r="I7" s="310"/>
      <c r="J7" s="310"/>
      <c r="K7" s="310"/>
      <c r="L7" s="310"/>
      <c r="M7" s="310"/>
      <c r="N7" s="310"/>
    </row>
    <row r="8" spans="1:14">
      <c r="A8" s="310"/>
      <c r="B8" s="310"/>
      <c r="C8" s="310"/>
      <c r="D8" s="310"/>
      <c r="E8" s="310"/>
      <c r="F8" s="310"/>
      <c r="G8" s="310"/>
      <c r="H8" s="310"/>
      <c r="I8" s="310"/>
      <c r="J8" s="310"/>
      <c r="K8" s="310"/>
      <c r="L8" s="310"/>
      <c r="M8" s="310"/>
      <c r="N8" s="310"/>
    </row>
    <row r="9" spans="1:14">
      <c r="A9" s="310"/>
      <c r="B9" s="310"/>
      <c r="C9" s="310"/>
      <c r="D9" s="310"/>
      <c r="E9" s="310"/>
      <c r="F9" s="310"/>
      <c r="G9" s="310"/>
      <c r="H9" s="310"/>
      <c r="I9" s="310"/>
      <c r="J9" s="310"/>
      <c r="K9" s="310"/>
      <c r="L9" s="310"/>
      <c r="M9" s="310"/>
      <c r="N9" s="310"/>
    </row>
    <row r="10" spans="1:14">
      <c r="A10" s="310"/>
      <c r="B10" s="310"/>
      <c r="C10" s="310"/>
      <c r="D10" s="310"/>
      <c r="E10" s="310"/>
      <c r="F10" s="310"/>
      <c r="G10" s="310"/>
      <c r="H10" s="310"/>
      <c r="I10" s="310"/>
      <c r="J10" s="310"/>
      <c r="K10" s="310"/>
      <c r="L10" s="310"/>
      <c r="M10" s="310"/>
      <c r="N10" s="310"/>
    </row>
    <row r="11" spans="1:14">
      <c r="A11" s="310"/>
      <c r="B11" s="310"/>
      <c r="C11" s="310"/>
      <c r="D11" s="310"/>
      <c r="E11" s="310"/>
      <c r="F11" s="310"/>
      <c r="G11" s="310"/>
      <c r="H11" s="310"/>
      <c r="I11" s="310"/>
      <c r="J11" s="310"/>
      <c r="K11" s="310"/>
      <c r="L11" s="310"/>
      <c r="M11" s="310"/>
      <c r="N11" s="310"/>
    </row>
    <row r="12" spans="1:14">
      <c r="A12" s="310"/>
      <c r="B12" s="310"/>
      <c r="C12" s="310"/>
      <c r="D12" s="310"/>
      <c r="E12" s="310"/>
      <c r="F12" s="310"/>
      <c r="G12" s="310"/>
      <c r="H12" s="310"/>
      <c r="I12" s="310"/>
      <c r="J12" s="310"/>
      <c r="K12" s="310"/>
      <c r="L12" s="310"/>
      <c r="M12" s="310"/>
      <c r="N12" s="310"/>
    </row>
    <row r="13" spans="1:14">
      <c r="A13" s="310"/>
      <c r="B13" s="310"/>
      <c r="C13" s="310"/>
      <c r="D13" s="310"/>
      <c r="E13" s="310"/>
      <c r="F13" s="310"/>
      <c r="G13" s="310"/>
      <c r="H13" s="310"/>
      <c r="I13" s="310"/>
      <c r="J13" s="310"/>
      <c r="K13" s="310"/>
      <c r="L13" s="310"/>
      <c r="M13" s="310"/>
      <c r="N13" s="310"/>
    </row>
    <row r="14" spans="1:14">
      <c r="A14" s="310"/>
      <c r="B14" s="310"/>
      <c r="C14" s="310"/>
      <c r="D14" s="310"/>
      <c r="E14" s="310"/>
      <c r="F14" s="310"/>
      <c r="G14" s="310"/>
      <c r="H14" s="310"/>
      <c r="I14" s="310"/>
      <c r="J14" s="310"/>
      <c r="K14" s="310"/>
      <c r="L14" s="310"/>
      <c r="M14" s="310"/>
      <c r="N14" s="310"/>
    </row>
    <row r="15" spans="1:14">
      <c r="A15" s="310"/>
      <c r="B15" s="310"/>
      <c r="C15" s="310"/>
      <c r="D15" s="310"/>
      <c r="E15" s="310"/>
      <c r="F15" s="310"/>
      <c r="G15" s="310"/>
      <c r="H15" s="310"/>
      <c r="I15" s="310"/>
      <c r="J15" s="310"/>
      <c r="K15" s="310"/>
      <c r="L15" s="310"/>
      <c r="M15" s="310"/>
      <c r="N15" s="310"/>
    </row>
    <row r="16" spans="1:14">
      <c r="A16" s="310"/>
      <c r="B16" s="310"/>
      <c r="C16" s="310"/>
      <c r="D16" s="310"/>
      <c r="E16" s="310"/>
      <c r="F16" s="310"/>
      <c r="G16" s="310"/>
      <c r="H16" s="310"/>
      <c r="I16" s="310"/>
      <c r="J16" s="310"/>
      <c r="K16" s="310"/>
      <c r="L16" s="310"/>
      <c r="M16" s="310"/>
      <c r="N16" s="310"/>
    </row>
    <row r="17" spans="1:14">
      <c r="A17" s="310"/>
      <c r="B17" s="310"/>
      <c r="C17" s="310"/>
      <c r="D17" s="310"/>
      <c r="E17" s="310"/>
      <c r="F17" s="310"/>
      <c r="G17" s="310"/>
      <c r="H17" s="310"/>
      <c r="I17" s="310"/>
      <c r="J17" s="310"/>
      <c r="K17" s="310"/>
      <c r="L17" s="310"/>
      <c r="M17" s="310"/>
      <c r="N17" s="310"/>
    </row>
    <row r="18" spans="1:14">
      <c r="A18" s="310"/>
      <c r="B18" s="310"/>
      <c r="C18" s="310"/>
      <c r="D18" s="310"/>
      <c r="E18" s="310"/>
      <c r="F18" s="310"/>
      <c r="G18" s="310"/>
      <c r="H18" s="310"/>
      <c r="I18" s="310"/>
      <c r="J18" s="310"/>
      <c r="K18" s="310"/>
      <c r="L18" s="310"/>
      <c r="M18" s="310"/>
      <c r="N18" s="310"/>
    </row>
    <row r="19" spans="1:14">
      <c r="A19" s="310"/>
      <c r="B19" s="310"/>
      <c r="C19" s="310"/>
      <c r="D19" s="310"/>
      <c r="E19" s="310"/>
      <c r="F19" s="310"/>
      <c r="G19" s="310"/>
      <c r="H19" s="310"/>
      <c r="I19" s="310"/>
      <c r="J19" s="310"/>
      <c r="K19" s="310"/>
      <c r="L19" s="310"/>
      <c r="M19" s="310"/>
      <c r="N19" s="310"/>
    </row>
    <row r="20" spans="1:14">
      <c r="A20" s="310"/>
      <c r="B20" s="310"/>
      <c r="C20" s="310"/>
      <c r="D20" s="310"/>
      <c r="E20" s="310"/>
      <c r="F20" s="310"/>
      <c r="G20" s="310"/>
      <c r="H20" s="310"/>
      <c r="I20" s="310"/>
      <c r="J20" s="310"/>
      <c r="K20" s="310"/>
      <c r="L20" s="310"/>
      <c r="M20" s="310"/>
      <c r="N20" s="310"/>
    </row>
    <row r="21" spans="1:14">
      <c r="A21" s="310"/>
      <c r="B21" s="310"/>
      <c r="C21" s="310"/>
      <c r="D21" s="310"/>
      <c r="E21" s="310"/>
      <c r="F21" s="310"/>
      <c r="G21" s="310"/>
      <c r="H21" s="310"/>
      <c r="I21" s="310"/>
      <c r="J21" s="310"/>
      <c r="K21" s="310"/>
      <c r="L21" s="310"/>
      <c r="M21" s="310"/>
      <c r="N21" s="310"/>
    </row>
    <row r="22" spans="1:14">
      <c r="A22" s="310"/>
      <c r="B22" s="310"/>
      <c r="C22" s="310"/>
      <c r="D22" s="310"/>
      <c r="E22" s="310"/>
      <c r="F22" s="310"/>
      <c r="G22" s="310"/>
      <c r="H22" s="310"/>
      <c r="I22" s="310"/>
      <c r="J22" s="310"/>
      <c r="K22" s="310"/>
      <c r="L22" s="310"/>
      <c r="M22" s="310"/>
      <c r="N22" s="310"/>
    </row>
    <row r="23" spans="1:14">
      <c r="A23" s="310"/>
      <c r="B23" s="310"/>
      <c r="C23" s="310"/>
      <c r="D23" s="310"/>
      <c r="E23" s="310"/>
      <c r="F23" s="310"/>
      <c r="G23" s="310"/>
      <c r="H23" s="310"/>
      <c r="I23" s="310"/>
      <c r="J23" s="310"/>
      <c r="K23" s="310"/>
      <c r="L23" s="310"/>
      <c r="M23" s="310"/>
      <c r="N23" s="310"/>
    </row>
    <row r="24" spans="1:14">
      <c r="A24" s="310"/>
      <c r="B24" s="310"/>
      <c r="C24" s="310"/>
      <c r="D24" s="310"/>
      <c r="E24" s="310"/>
      <c r="F24" s="310"/>
      <c r="G24" s="310"/>
      <c r="H24" s="310"/>
      <c r="I24" s="310"/>
      <c r="J24" s="310"/>
      <c r="K24" s="310"/>
      <c r="L24" s="310"/>
      <c r="M24" s="310"/>
      <c r="N24" s="310"/>
    </row>
    <row r="25" spans="1:14">
      <c r="A25" s="310"/>
      <c r="B25" s="310"/>
      <c r="C25" s="310"/>
      <c r="D25" s="310"/>
      <c r="E25" s="310"/>
      <c r="F25" s="310"/>
      <c r="G25" s="310"/>
      <c r="H25" s="310"/>
      <c r="I25" s="310"/>
      <c r="J25" s="310"/>
      <c r="K25" s="310"/>
      <c r="L25" s="310"/>
      <c r="M25" s="310"/>
      <c r="N25" s="310"/>
    </row>
    <row r="26" spans="1:14">
      <c r="A26" s="310"/>
      <c r="B26" s="310"/>
      <c r="C26" s="310"/>
      <c r="D26" s="310"/>
      <c r="E26" s="310"/>
      <c r="F26" s="310"/>
      <c r="G26" s="310"/>
      <c r="H26" s="310"/>
      <c r="I26" s="310"/>
      <c r="J26" s="310"/>
      <c r="K26" s="310"/>
      <c r="L26" s="310"/>
      <c r="M26" s="310"/>
      <c r="N26" s="310"/>
    </row>
    <row r="27" spans="1:14">
      <c r="A27" s="310"/>
      <c r="B27" s="310"/>
      <c r="C27" s="310"/>
      <c r="D27" s="310"/>
      <c r="E27" s="310"/>
      <c r="F27" s="310"/>
      <c r="G27" s="310"/>
      <c r="H27" s="310"/>
      <c r="I27" s="310"/>
      <c r="J27" s="310"/>
      <c r="K27" s="310"/>
      <c r="L27" s="310"/>
      <c r="M27" s="310"/>
      <c r="N27" s="310"/>
    </row>
    <row r="28" spans="1:14">
      <c r="A28" s="310"/>
      <c r="B28" s="310"/>
      <c r="C28" s="310"/>
      <c r="D28" s="310"/>
      <c r="E28" s="310"/>
      <c r="F28" s="310"/>
      <c r="G28" s="310"/>
      <c r="H28" s="310"/>
      <c r="I28" s="310"/>
      <c r="J28" s="310"/>
      <c r="K28" s="310"/>
      <c r="L28" s="310"/>
      <c r="M28" s="310"/>
      <c r="N28" s="310"/>
    </row>
    <row r="29" spans="1:14">
      <c r="A29" s="310"/>
      <c r="B29" s="310"/>
      <c r="C29" s="310"/>
      <c r="D29" s="310"/>
      <c r="E29" s="310"/>
      <c r="F29" s="310"/>
      <c r="G29" s="310"/>
      <c r="H29" s="310"/>
      <c r="I29" s="310"/>
      <c r="J29" s="310"/>
      <c r="K29" s="310"/>
      <c r="L29" s="310"/>
      <c r="M29" s="310"/>
      <c r="N29" s="310"/>
    </row>
    <row r="30" spans="1:14">
      <c r="A30" s="310"/>
      <c r="B30" s="310"/>
      <c r="C30" s="310"/>
      <c r="D30" s="310"/>
      <c r="E30" s="310"/>
      <c r="F30" s="310"/>
      <c r="G30" s="310"/>
      <c r="H30" s="310"/>
      <c r="I30" s="310"/>
      <c r="J30" s="310"/>
      <c r="K30" s="310"/>
      <c r="L30" s="310"/>
      <c r="M30" s="310"/>
      <c r="N30" s="310"/>
    </row>
    <row r="31" spans="1:14">
      <c r="A31" s="310"/>
      <c r="B31" s="310"/>
      <c r="C31" s="310"/>
      <c r="D31" s="310"/>
      <c r="E31" s="310"/>
      <c r="F31" s="310"/>
      <c r="G31" s="310"/>
      <c r="H31" s="310"/>
      <c r="I31" s="310"/>
      <c r="J31" s="310"/>
      <c r="K31" s="310"/>
      <c r="L31" s="310"/>
      <c r="M31" s="310"/>
      <c r="N31" s="310"/>
    </row>
    <row r="32" spans="1:14">
      <c r="A32" s="310"/>
      <c r="B32" s="310"/>
      <c r="C32" s="310"/>
      <c r="D32" s="310"/>
      <c r="E32" s="310"/>
      <c r="F32" s="310"/>
      <c r="G32" s="310"/>
      <c r="H32" s="310"/>
      <c r="I32" s="310"/>
      <c r="J32" s="310"/>
      <c r="K32" s="310"/>
      <c r="L32" s="310"/>
      <c r="M32" s="310"/>
      <c r="N32" s="310"/>
    </row>
    <row r="33" spans="1:14">
      <c r="A33" s="310"/>
      <c r="B33" s="310"/>
      <c r="C33" s="310"/>
      <c r="D33" s="310"/>
      <c r="E33" s="310"/>
      <c r="F33" s="310"/>
      <c r="G33" s="310"/>
      <c r="H33" s="310"/>
      <c r="I33" s="310"/>
      <c r="J33" s="310"/>
      <c r="K33" s="310"/>
      <c r="L33" s="310"/>
      <c r="M33" s="310"/>
      <c r="N33" s="310"/>
    </row>
    <row r="34" spans="1:14">
      <c r="A34" s="310"/>
      <c r="B34" s="310"/>
      <c r="C34" s="310"/>
      <c r="D34" s="310"/>
      <c r="E34" s="310"/>
      <c r="F34" s="310"/>
      <c r="G34" s="310"/>
      <c r="H34" s="310"/>
      <c r="I34" s="310"/>
      <c r="J34" s="310"/>
      <c r="K34" s="310"/>
      <c r="L34" s="310"/>
      <c r="M34" s="310"/>
      <c r="N34" s="310"/>
    </row>
    <row r="35" spans="1:14">
      <c r="A35" s="310"/>
      <c r="B35" s="310"/>
      <c r="C35" s="310"/>
      <c r="D35" s="310"/>
      <c r="E35" s="310"/>
      <c r="F35" s="310"/>
      <c r="G35" s="310"/>
      <c r="H35" s="310"/>
      <c r="I35" s="310"/>
      <c r="J35" s="310"/>
      <c r="K35" s="310"/>
      <c r="L35" s="310"/>
      <c r="M35" s="310"/>
      <c r="N35" s="310"/>
    </row>
  </sheetData>
  <mergeCells count="1">
    <mergeCell ref="A1:N35"/>
  </mergeCells>
  <pageMargins left="0.75" right="0.75" top="1" bottom="1" header="0.5" footer="0.5"/>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130" zoomScaleNormal="130" topLeftCell="A5" workbookViewId="0">
      <selection activeCell="H12" sqref="H12"/>
    </sheetView>
  </sheetViews>
  <sheetFormatPr defaultColWidth="9" defaultRowHeight="13.5" outlineLevelCol="7"/>
  <cols>
    <col min="1" max="1" width="5.5" customWidth="1"/>
    <col min="2" max="2" width="17.75" customWidth="1"/>
    <col min="3" max="3" width="29.25" customWidth="1"/>
    <col min="4" max="4" width="13.5" customWidth="1"/>
    <col min="5" max="5" width="16.875" customWidth="1"/>
    <col min="6" max="6" width="18.875" customWidth="1"/>
    <col min="7" max="7" width="3.375" customWidth="1"/>
    <col min="8" max="8" width="25.5" customWidth="1"/>
    <col min="14" max="14" width="12.625"/>
  </cols>
  <sheetData>
    <row r="1" ht="45" customHeight="1" spans="1:8">
      <c r="A1" s="1" t="s">
        <v>528</v>
      </c>
      <c r="B1" s="1"/>
      <c r="C1" s="1"/>
      <c r="D1" s="1"/>
      <c r="E1" s="1"/>
      <c r="F1" s="1"/>
      <c r="G1" s="1"/>
      <c r="H1" s="1"/>
    </row>
    <row r="2" ht="12.75" customHeight="1" spans="1:8">
      <c r="A2" s="2"/>
      <c r="B2" s="3"/>
      <c r="C2" s="2"/>
      <c r="D2" s="2"/>
      <c r="E2" s="2"/>
      <c r="F2" s="2"/>
      <c r="H2" s="4" t="s">
        <v>100</v>
      </c>
    </row>
    <row r="3" ht="15.75" customHeight="1" spans="1:8">
      <c r="A3" s="38" t="s">
        <v>529</v>
      </c>
      <c r="B3" s="39" t="s">
        <v>530</v>
      </c>
      <c r="C3" s="38" t="s">
        <v>531</v>
      </c>
      <c r="D3" s="38" t="s">
        <v>532</v>
      </c>
      <c r="E3" s="38" t="s">
        <v>533</v>
      </c>
      <c r="F3" s="38" t="s">
        <v>534</v>
      </c>
      <c r="G3" s="40" t="s">
        <v>535</v>
      </c>
      <c r="H3" s="41"/>
    </row>
    <row r="4" ht="18" customHeight="1" spans="1:8">
      <c r="A4" s="38"/>
      <c r="B4" s="39"/>
      <c r="C4" s="38"/>
      <c r="D4" s="38"/>
      <c r="E4" s="38"/>
      <c r="F4" s="38"/>
      <c r="G4" s="42"/>
      <c r="H4" s="43"/>
    </row>
    <row r="5" ht="36" customHeight="1" spans="1:8">
      <c r="A5" s="38">
        <v>1</v>
      </c>
      <c r="B5" s="44" t="s">
        <v>536</v>
      </c>
      <c r="C5" s="45"/>
      <c r="D5" s="45"/>
      <c r="E5" s="45"/>
      <c r="F5" s="46"/>
      <c r="G5" s="47">
        <v>3232</v>
      </c>
      <c r="H5" s="48"/>
    </row>
    <row r="6" ht="32.1" customHeight="1" spans="1:8">
      <c r="A6" s="38">
        <v>2</v>
      </c>
      <c r="B6" s="49" t="s">
        <v>537</v>
      </c>
      <c r="C6" s="50" t="s">
        <v>538</v>
      </c>
      <c r="D6" s="49" t="s">
        <v>539</v>
      </c>
      <c r="E6" s="51">
        <v>142.09</v>
      </c>
      <c r="F6" s="51">
        <v>110</v>
      </c>
      <c r="G6" s="47">
        <f t="shared" ref="G6:G8" si="0">F6*E6</f>
        <v>15629.9</v>
      </c>
      <c r="H6" s="48"/>
    </row>
    <row r="7" ht="32.1" customHeight="1" spans="1:8">
      <c r="A7" s="38">
        <v>3</v>
      </c>
      <c r="B7" s="49" t="s">
        <v>540</v>
      </c>
      <c r="C7" s="50" t="s">
        <v>541</v>
      </c>
      <c r="D7" s="49" t="s">
        <v>539</v>
      </c>
      <c r="E7" s="51">
        <v>200</v>
      </c>
      <c r="F7" s="51">
        <v>130</v>
      </c>
      <c r="G7" s="47">
        <f t="shared" si="0"/>
        <v>26000</v>
      </c>
      <c r="H7" s="48"/>
    </row>
    <row r="8" ht="43" customHeight="1" spans="1:8">
      <c r="A8" s="38">
        <v>4</v>
      </c>
      <c r="B8" s="49" t="s">
        <v>542</v>
      </c>
      <c r="C8" s="50" t="s">
        <v>543</v>
      </c>
      <c r="D8" s="49" t="s">
        <v>539</v>
      </c>
      <c r="E8" s="51">
        <v>168</v>
      </c>
      <c r="F8" s="51">
        <v>120</v>
      </c>
      <c r="G8" s="47">
        <f t="shared" si="0"/>
        <v>20160</v>
      </c>
      <c r="H8" s="48"/>
    </row>
    <row r="9" ht="43" customHeight="1" spans="1:8">
      <c r="A9" s="38">
        <v>5</v>
      </c>
      <c r="B9" s="52" t="s">
        <v>544</v>
      </c>
      <c r="C9" s="53"/>
      <c r="D9" s="53"/>
      <c r="E9" s="53"/>
      <c r="F9" s="54"/>
      <c r="G9" s="47">
        <v>3816</v>
      </c>
      <c r="H9" s="48"/>
    </row>
    <row r="10" ht="32.1" customHeight="1" spans="1:8">
      <c r="A10" s="55"/>
      <c r="B10" s="56" t="s">
        <v>545</v>
      </c>
      <c r="C10" s="57"/>
      <c r="D10" s="57"/>
      <c r="E10" s="57"/>
      <c r="F10" s="58"/>
      <c r="G10" s="59">
        <v>68838</v>
      </c>
      <c r="H10" s="60"/>
    </row>
    <row r="11" ht="15.75" customHeight="1"/>
  </sheetData>
  <mergeCells count="18">
    <mergeCell ref="A1:H1"/>
    <mergeCell ref="A2:B2"/>
    <mergeCell ref="B5:F5"/>
    <mergeCell ref="G5:H5"/>
    <mergeCell ref="G6:H6"/>
    <mergeCell ref="G7:H7"/>
    <mergeCell ref="G8:H8"/>
    <mergeCell ref="B9:F9"/>
    <mergeCell ref="G9:H9"/>
    <mergeCell ref="B10:F10"/>
    <mergeCell ref="G10:H10"/>
    <mergeCell ref="A3:A4"/>
    <mergeCell ref="B3:B4"/>
    <mergeCell ref="C3:C4"/>
    <mergeCell ref="D3:D4"/>
    <mergeCell ref="E3:E4"/>
    <mergeCell ref="F3:F4"/>
    <mergeCell ref="G3:H4"/>
  </mergeCells>
  <printOptions horizontalCentered="1" verticalCentered="1"/>
  <pageMargins left="0.239583333333333" right="0.161111111111111" top="0.35" bottom="0.31875" header="0.314583333333333" footer="0.314583333333333"/>
  <pageSetup paperSize="9" firstPageNumber="29" orientation="landscape" useFirstPageNumber="1" horizontalDpi="600"/>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110" zoomScaleNormal="110" topLeftCell="A6" workbookViewId="0">
      <selection activeCell="H7" sqref="H7"/>
    </sheetView>
  </sheetViews>
  <sheetFormatPr defaultColWidth="9" defaultRowHeight="13.5" outlineLevelCol="7"/>
  <cols>
    <col min="1" max="1" width="5.5" customWidth="1"/>
    <col min="2" max="2" width="23.75" customWidth="1"/>
    <col min="3" max="3" width="24.125" customWidth="1"/>
    <col min="4" max="4" width="14.25" customWidth="1"/>
    <col min="5" max="5" width="1.625" customWidth="1"/>
    <col min="6" max="6" width="18.5" customWidth="1"/>
    <col min="7" max="7" width="0.75" customWidth="1"/>
    <col min="8" max="8" width="41.5833333333333" customWidth="1"/>
    <col min="14" max="14" width="12.625"/>
  </cols>
  <sheetData>
    <row r="1" ht="45" customHeight="1" spans="1:8">
      <c r="A1" s="1" t="s">
        <v>546</v>
      </c>
      <c r="B1" s="1"/>
      <c r="C1" s="1"/>
      <c r="D1" s="1"/>
      <c r="E1" s="1"/>
      <c r="F1" s="1"/>
      <c r="G1" s="1"/>
      <c r="H1" s="1"/>
    </row>
    <row r="2" ht="12.75" customHeight="1" spans="1:8">
      <c r="A2" s="2"/>
      <c r="B2" s="3"/>
      <c r="C2" s="2"/>
      <c r="D2" s="2"/>
      <c r="E2" s="2"/>
      <c r="F2" s="2"/>
      <c r="H2" s="4" t="s">
        <v>100</v>
      </c>
    </row>
    <row r="3" ht="15.75" customHeight="1" spans="1:8">
      <c r="A3" s="5" t="s">
        <v>529</v>
      </c>
      <c r="B3" s="6" t="s">
        <v>547</v>
      </c>
      <c r="C3" s="7"/>
      <c r="D3" s="8" t="s">
        <v>548</v>
      </c>
      <c r="E3" s="9"/>
      <c r="F3" s="10" t="s">
        <v>549</v>
      </c>
      <c r="G3" s="11"/>
      <c r="H3" s="12" t="s">
        <v>550</v>
      </c>
    </row>
    <row r="4" ht="15.75" customHeight="1" spans="1:8">
      <c r="A4" s="13"/>
      <c r="B4" s="14"/>
      <c r="C4" s="15"/>
      <c r="D4" s="16"/>
      <c r="E4" s="17"/>
      <c r="F4" s="18"/>
      <c r="G4" s="19"/>
      <c r="H4" s="20"/>
    </row>
    <row r="5" ht="43" customHeight="1" spans="1:8">
      <c r="A5" s="21">
        <v>1</v>
      </c>
      <c r="B5" s="22" t="s">
        <v>551</v>
      </c>
      <c r="C5" s="23"/>
      <c r="D5" s="24">
        <v>15000</v>
      </c>
      <c r="E5" s="24"/>
      <c r="F5" s="25" t="s">
        <v>149</v>
      </c>
      <c r="G5" s="25"/>
      <c r="H5" s="26" t="s">
        <v>552</v>
      </c>
    </row>
    <row r="6" ht="48" customHeight="1" spans="1:8">
      <c r="A6" s="21">
        <v>2</v>
      </c>
      <c r="B6" s="27" t="s">
        <v>553</v>
      </c>
      <c r="C6" s="28"/>
      <c r="D6" s="24">
        <v>15000</v>
      </c>
      <c r="E6" s="24"/>
      <c r="F6" s="25" t="s">
        <v>149</v>
      </c>
      <c r="G6" s="25"/>
      <c r="H6" s="26" t="s">
        <v>554</v>
      </c>
    </row>
    <row r="7" ht="41" customHeight="1" spans="1:8">
      <c r="A7" s="21">
        <v>3</v>
      </c>
      <c r="B7" s="27" t="s">
        <v>555</v>
      </c>
      <c r="C7" s="28"/>
      <c r="D7" s="29">
        <v>18000</v>
      </c>
      <c r="E7" s="30"/>
      <c r="F7" s="25" t="s">
        <v>149</v>
      </c>
      <c r="G7" s="25"/>
      <c r="H7" s="31" t="s">
        <v>556</v>
      </c>
    </row>
    <row r="8" ht="57" customHeight="1" spans="1:8">
      <c r="A8" s="21">
        <v>4</v>
      </c>
      <c r="B8" s="27" t="s">
        <v>557</v>
      </c>
      <c r="C8" s="28"/>
      <c r="D8" s="29">
        <v>3800</v>
      </c>
      <c r="E8" s="30"/>
      <c r="F8" s="25" t="s">
        <v>137</v>
      </c>
      <c r="G8" s="25"/>
      <c r="H8" s="31" t="s">
        <v>558</v>
      </c>
    </row>
    <row r="9" ht="53.1" customHeight="1" spans="1:8">
      <c r="A9" s="21">
        <v>5</v>
      </c>
      <c r="B9" s="27" t="s">
        <v>559</v>
      </c>
      <c r="C9" s="28"/>
      <c r="D9" s="29">
        <v>2000</v>
      </c>
      <c r="E9" s="30"/>
      <c r="F9" s="25" t="s">
        <v>137</v>
      </c>
      <c r="G9" s="25"/>
      <c r="H9" s="31" t="s">
        <v>560</v>
      </c>
    </row>
    <row r="10" ht="35" customHeight="1" spans="1:8">
      <c r="A10" s="21">
        <v>6</v>
      </c>
      <c r="B10" s="27" t="s">
        <v>510</v>
      </c>
      <c r="C10" s="28"/>
      <c r="D10" s="29">
        <v>5000</v>
      </c>
      <c r="E10" s="30"/>
      <c r="F10" s="32" t="s">
        <v>143</v>
      </c>
      <c r="G10" s="33"/>
      <c r="H10" s="31" t="s">
        <v>561</v>
      </c>
    </row>
    <row r="11" ht="40" customHeight="1" spans="1:8">
      <c r="A11" s="21">
        <v>7</v>
      </c>
      <c r="B11" s="27" t="s">
        <v>562</v>
      </c>
      <c r="C11" s="28"/>
      <c r="D11" s="29">
        <v>3629</v>
      </c>
      <c r="E11" s="30"/>
      <c r="F11" s="32" t="s">
        <v>143</v>
      </c>
      <c r="G11" s="33"/>
      <c r="H11" s="26" t="s">
        <v>563</v>
      </c>
    </row>
    <row r="12" ht="40" customHeight="1" spans="1:8">
      <c r="A12" s="21">
        <v>8</v>
      </c>
      <c r="B12" s="27" t="s">
        <v>564</v>
      </c>
      <c r="C12" s="28"/>
      <c r="D12" s="29">
        <v>3816</v>
      </c>
      <c r="E12" s="30"/>
      <c r="F12" s="32" t="s">
        <v>143</v>
      </c>
      <c r="G12" s="33"/>
      <c r="H12" s="26" t="s">
        <v>565</v>
      </c>
    </row>
    <row r="13" ht="40" customHeight="1" spans="1:8">
      <c r="A13" s="21">
        <v>9</v>
      </c>
      <c r="B13" s="27" t="s">
        <v>566</v>
      </c>
      <c r="C13" s="28"/>
      <c r="D13" s="29">
        <v>2593</v>
      </c>
      <c r="E13" s="30"/>
      <c r="F13" s="32" t="s">
        <v>143</v>
      </c>
      <c r="G13" s="33"/>
      <c r="H13" s="26" t="s">
        <v>567</v>
      </c>
    </row>
    <row r="14" ht="48" customHeight="1" spans="1:8">
      <c r="A14" s="21"/>
      <c r="B14" s="34" t="s">
        <v>110</v>
      </c>
      <c r="C14" s="34"/>
      <c r="D14" s="35">
        <v>68838</v>
      </c>
      <c r="E14" s="36"/>
      <c r="F14" s="37" t="s">
        <v>568</v>
      </c>
      <c r="G14" s="37"/>
      <c r="H14" s="37"/>
    </row>
    <row r="15" ht="15.75" customHeight="1"/>
    <row r="16" spans="1:8">
      <c r="H16" t="s">
        <v>569</v>
      </c>
    </row>
  </sheetData>
  <mergeCells count="36">
    <mergeCell ref="A1:H1"/>
    <mergeCell ref="A2:B2"/>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B14:C14"/>
    <mergeCell ref="D14:E14"/>
    <mergeCell ref="F14:H14"/>
    <mergeCell ref="A3:A4"/>
    <mergeCell ref="H3:H4"/>
    <mergeCell ref="B3:C4"/>
    <mergeCell ref="D3:E4"/>
    <mergeCell ref="F3:G4"/>
  </mergeCells>
  <printOptions horizontalCentered="1" verticalCentered="1"/>
  <pageMargins left="0.239583333333333" right="0.161111111111111" top="0.35" bottom="0.31875" header="0.314583333333333" footer="0.314583333333333"/>
  <pageSetup paperSize="9" firstPageNumber="30" orientation="landscape" useFirstPageNumber="1" horizontalDpi="600"/>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3:J21"/>
  <sheetViews>
    <sheetView workbookViewId="0">
      <selection activeCell="L16" sqref="L16"/>
    </sheetView>
  </sheetViews>
  <sheetFormatPr defaultColWidth="9" defaultRowHeight="13.5"/>
  <cols>
    <col min="2" max="2" width="12.75" customWidth="1"/>
    <col min="9" max="9" width="26.75" customWidth="1"/>
    <col min="10" max="10" width="4.75" customWidth="1"/>
  </cols>
  <sheetData>
    <row r="3" spans="1:10">
      <c r="A3" s="305" t="s">
        <v>1</v>
      </c>
      <c r="B3" s="305"/>
      <c r="C3" s="305"/>
      <c r="D3" s="305"/>
      <c r="E3" s="305"/>
      <c r="F3" s="305"/>
      <c r="G3" s="305"/>
      <c r="H3" s="305"/>
      <c r="I3" s="305"/>
      <c r="J3" s="305"/>
    </row>
    <row r="4" spans="1:10">
      <c r="A4" s="305"/>
      <c r="B4" s="305"/>
      <c r="C4" s="305"/>
      <c r="D4" s="305"/>
      <c r="E4" s="305"/>
      <c r="F4" s="305"/>
      <c r="G4" s="305"/>
      <c r="H4" s="305"/>
      <c r="I4" s="305"/>
      <c r="J4" s="305"/>
    </row>
    <row r="5" ht="18" customHeight="1"/>
    <row r="6" ht="18" customHeight="1"/>
    <row r="7" ht="30.75" customHeight="1" spans="1:10">
      <c r="B7" s="306" t="s">
        <v>2</v>
      </c>
      <c r="C7" s="306" t="s">
        <v>3</v>
      </c>
      <c r="J7" s="307">
        <v>1</v>
      </c>
    </row>
    <row r="8" ht="30.75" customHeight="1" spans="1:10">
      <c r="B8" s="306" t="s">
        <v>2</v>
      </c>
      <c r="C8" s="306" t="s">
        <v>4</v>
      </c>
      <c r="J8" s="307">
        <v>4</v>
      </c>
    </row>
    <row r="9" ht="30.75" customHeight="1" spans="1:10">
      <c r="B9" s="306" t="s">
        <v>5</v>
      </c>
      <c r="C9" s="308" t="s">
        <v>6</v>
      </c>
      <c r="D9" s="308"/>
      <c r="E9" s="308"/>
      <c r="F9" s="308"/>
      <c r="G9" s="308"/>
      <c r="H9" s="308"/>
      <c r="I9" s="308"/>
      <c r="J9" s="306">
        <v>10</v>
      </c>
    </row>
    <row r="10" ht="30.75" customHeight="1" spans="1:10">
      <c r="B10" s="306" t="s">
        <v>7</v>
      </c>
      <c r="C10" s="308" t="s">
        <v>8</v>
      </c>
      <c r="D10" s="308"/>
      <c r="E10" s="308"/>
      <c r="F10" s="308"/>
      <c r="G10" s="308"/>
      <c r="H10" s="308"/>
      <c r="I10" s="308"/>
      <c r="J10" s="306">
        <v>13</v>
      </c>
    </row>
    <row r="11" ht="30.75" customHeight="1" spans="1:10">
      <c r="B11" s="306" t="s">
        <v>9</v>
      </c>
      <c r="C11" s="308" t="s">
        <v>10</v>
      </c>
      <c r="D11" s="308"/>
      <c r="E11" s="308"/>
      <c r="F11" s="308"/>
      <c r="G11" s="308"/>
      <c r="H11" s="308"/>
      <c r="I11" s="308"/>
      <c r="J11" s="306">
        <v>16</v>
      </c>
    </row>
    <row r="12" ht="30.75" customHeight="1" spans="1:10">
      <c r="B12" s="306" t="s">
        <v>11</v>
      </c>
      <c r="C12" s="308" t="s">
        <v>12</v>
      </c>
      <c r="D12" s="308"/>
      <c r="E12" s="308"/>
      <c r="F12" s="308"/>
      <c r="G12" s="308"/>
      <c r="H12" s="308"/>
      <c r="I12" s="308"/>
      <c r="J12" s="306">
        <v>17</v>
      </c>
    </row>
    <row r="13" ht="30.75" customHeight="1" spans="1:10">
      <c r="B13" s="306" t="s">
        <v>13</v>
      </c>
      <c r="C13" s="308" t="s">
        <v>14</v>
      </c>
      <c r="D13" s="308"/>
      <c r="E13" s="308"/>
      <c r="F13" s="308"/>
      <c r="G13" s="308"/>
      <c r="H13" s="308"/>
      <c r="I13" s="308"/>
      <c r="J13" s="306">
        <v>18</v>
      </c>
    </row>
    <row r="14" ht="30.75" customHeight="1" spans="1:10">
      <c r="B14" s="306" t="s">
        <v>15</v>
      </c>
      <c r="C14" s="308" t="s">
        <v>16</v>
      </c>
      <c r="D14" s="308"/>
      <c r="E14" s="308"/>
      <c r="F14" s="308"/>
      <c r="G14" s="308"/>
      <c r="H14" s="308"/>
      <c r="I14" s="308"/>
      <c r="J14" s="306">
        <v>19</v>
      </c>
    </row>
    <row r="15" ht="30.75" customHeight="1" spans="1:10">
      <c r="B15" s="306" t="s">
        <v>17</v>
      </c>
      <c r="C15" s="308" t="s">
        <v>18</v>
      </c>
      <c r="D15" s="308"/>
      <c r="E15" s="308"/>
      <c r="F15" s="308"/>
      <c r="G15" s="308"/>
      <c r="H15" s="308"/>
      <c r="I15" s="308"/>
      <c r="J15" s="306">
        <v>20</v>
      </c>
    </row>
    <row r="16" ht="30.75" customHeight="1" spans="1:10">
      <c r="B16" s="306" t="s">
        <v>19</v>
      </c>
      <c r="C16" s="308" t="s">
        <v>20</v>
      </c>
      <c r="D16" s="308"/>
      <c r="E16" s="308"/>
      <c r="F16" s="308"/>
      <c r="G16" s="308"/>
      <c r="H16" s="308"/>
      <c r="I16" s="308"/>
      <c r="J16" s="306">
        <v>29</v>
      </c>
    </row>
    <row r="17" ht="30.75" customHeight="1" spans="2:10">
      <c r="B17" s="306" t="s">
        <v>21</v>
      </c>
      <c r="C17" s="308" t="s">
        <v>22</v>
      </c>
      <c r="D17" s="308"/>
      <c r="E17" s="308"/>
      <c r="F17" s="308"/>
      <c r="G17" s="308"/>
      <c r="H17" s="308"/>
      <c r="I17" s="308"/>
      <c r="J17" s="306">
        <v>30</v>
      </c>
    </row>
    <row r="19" ht="27.75" customHeight="1"/>
    <row r="20" ht="18" customHeight="1"/>
    <row r="21" ht="18.75" customHeight="1"/>
  </sheetData>
  <mergeCells count="10">
    <mergeCell ref="C9:I9"/>
    <mergeCell ref="C10:I10"/>
    <mergeCell ref="C11:I11"/>
    <mergeCell ref="C12:I12"/>
    <mergeCell ref="C13:I13"/>
    <mergeCell ref="C14:I14"/>
    <mergeCell ref="C15:I15"/>
    <mergeCell ref="C16:I16"/>
    <mergeCell ref="C17:I17"/>
    <mergeCell ref="A3:J4"/>
  </mergeCells>
  <printOptions horizontalCentered="1"/>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
  <sheetViews>
    <sheetView topLeftCell="A13" workbookViewId="0">
      <selection activeCell="A13" sqref="A13"/>
    </sheetView>
  </sheetViews>
  <sheetFormatPr defaultColWidth="9" defaultRowHeight="13.5" outlineLevelCol="4"/>
  <cols>
    <col min="1" max="1" width="34.375" customWidth="1"/>
    <col min="2" max="2" width="16.75" customWidth="1"/>
    <col min="3" max="3" width="17.625" customWidth="1"/>
    <col min="4" max="4" width="18.375" customWidth="1"/>
    <col min="5" max="5" width="22.75" customWidth="1"/>
    <col min="9" max="9" width="9.375"/>
    <col min="10" max="10" width="12.625"/>
    <col min="11" max="11" width="9.375"/>
  </cols>
  <sheetData>
    <row r="1" ht="27" spans="1:5">
      <c r="A1" s="257" t="s">
        <v>23</v>
      </c>
      <c r="B1" s="257"/>
      <c r="C1" s="257"/>
      <c r="D1" s="257"/>
      <c r="E1" s="257"/>
    </row>
    <row r="2" ht="15" spans="1:5">
      <c r="A2" s="258"/>
      <c r="B2" s="259"/>
      <c r="C2" s="259"/>
      <c r="D2" s="259"/>
      <c r="E2" s="259"/>
    </row>
    <row r="3" ht="29.25" spans="1:5">
      <c r="A3" s="260" t="s">
        <v>24</v>
      </c>
      <c r="B3" s="261" t="s">
        <v>25</v>
      </c>
      <c r="C3" s="261" t="s">
        <v>26</v>
      </c>
      <c r="D3" s="261" t="s">
        <v>27</v>
      </c>
      <c r="E3" s="262" t="s">
        <v>28</v>
      </c>
    </row>
    <row r="4" ht="27" customHeight="1" spans="1:5">
      <c r="A4" s="263" t="s">
        <v>29</v>
      </c>
      <c r="B4" s="264">
        <f>B5+B33</f>
        <v>348097.5</v>
      </c>
      <c r="C4" s="264">
        <f>C5+C33</f>
        <v>394478.5</v>
      </c>
      <c r="D4" s="264">
        <f t="shared" ref="D4:D11" si="0">C4-B4</f>
        <v>46381</v>
      </c>
      <c r="E4" s="265">
        <f>D4/B4</f>
        <v>0.133241405066109</v>
      </c>
    </row>
    <row r="5" ht="51" customHeight="1" spans="1:5">
      <c r="A5" s="266" t="s">
        <v>30</v>
      </c>
      <c r="B5" s="267">
        <f>B6+B7+B32</f>
        <v>261744.5</v>
      </c>
      <c r="C5" s="267">
        <f>C6+C7+C32</f>
        <v>284521.5</v>
      </c>
      <c r="D5" s="268">
        <f t="shared" si="0"/>
        <v>22777</v>
      </c>
      <c r="E5" s="269">
        <f t="shared" ref="E5:E11" si="1">D5/B5*100</f>
        <v>8.70199755868796</v>
      </c>
    </row>
    <row r="6" ht="18" customHeight="1" spans="1:5">
      <c r="A6" s="270" t="s">
        <v>31</v>
      </c>
      <c r="B6" s="268">
        <f>B9+B10/0.4*0.6+B11/0.4*0.6</f>
        <v>124618.5</v>
      </c>
      <c r="C6" s="268">
        <f>C9+C10/0.4*0.6+C11/0.4*0.6</f>
        <v>124921.5</v>
      </c>
      <c r="D6" s="268">
        <f t="shared" si="0"/>
        <v>303</v>
      </c>
      <c r="E6" s="269">
        <f t="shared" si="1"/>
        <v>0.243142069596408</v>
      </c>
    </row>
    <row r="7" ht="18" customHeight="1" spans="1:5">
      <c r="A7" s="270" t="s">
        <v>32</v>
      </c>
      <c r="B7" s="267">
        <f>B8+B23</f>
        <v>137126</v>
      </c>
      <c r="C7" s="267">
        <f>C8+C23</f>
        <v>159600</v>
      </c>
      <c r="D7" s="268">
        <f t="shared" si="0"/>
        <v>22474</v>
      </c>
      <c r="E7" s="269">
        <f t="shared" si="1"/>
        <v>16.389306185552</v>
      </c>
    </row>
    <row r="8" ht="24" customHeight="1" spans="1:5">
      <c r="A8" s="270" t="s">
        <v>33</v>
      </c>
      <c r="B8" s="267">
        <f>SUM(B9:B22)</f>
        <v>131425</v>
      </c>
      <c r="C8" s="267">
        <f>SUM(C9:C22)</f>
        <v>144259</v>
      </c>
      <c r="D8" s="268">
        <f t="shared" si="0"/>
        <v>12834</v>
      </c>
      <c r="E8" s="269">
        <f t="shared" si="1"/>
        <v>9.76526536047175</v>
      </c>
    </row>
    <row r="9" ht="18" customHeight="1" spans="1:5">
      <c r="A9" s="271" t="s">
        <v>34</v>
      </c>
      <c r="B9" s="272">
        <v>49839</v>
      </c>
      <c r="C9" s="275">
        <v>61116</v>
      </c>
      <c r="D9" s="268">
        <f t="shared" si="0"/>
        <v>11277</v>
      </c>
      <c r="E9" s="269">
        <f t="shared" si="1"/>
        <v>22.6268584843195</v>
      </c>
    </row>
    <row r="10" ht="18" customHeight="1" spans="1:5">
      <c r="A10" s="271" t="s">
        <v>35</v>
      </c>
      <c r="B10" s="272">
        <v>45220</v>
      </c>
      <c r="C10" s="275">
        <v>35802</v>
      </c>
      <c r="D10" s="268">
        <f t="shared" si="0"/>
        <v>-9418</v>
      </c>
      <c r="E10" s="269">
        <f t="shared" si="1"/>
        <v>-20.8270676691729</v>
      </c>
    </row>
    <row r="11" ht="18" customHeight="1" spans="1:5">
      <c r="A11" s="271" t="s">
        <v>36</v>
      </c>
      <c r="B11" s="272">
        <v>4633</v>
      </c>
      <c r="C11" s="275">
        <v>6735</v>
      </c>
      <c r="D11" s="268">
        <f t="shared" si="0"/>
        <v>2102</v>
      </c>
      <c r="E11" s="269">
        <f t="shared" si="1"/>
        <v>45.3701705158645</v>
      </c>
    </row>
    <row r="12" ht="18" customHeight="1" spans="1:5">
      <c r="A12" s="271" t="s">
        <v>37</v>
      </c>
      <c r="B12" s="276"/>
      <c r="C12" s="276"/>
      <c r="D12" s="268"/>
      <c r="E12" s="269"/>
    </row>
    <row r="13" ht="18" customHeight="1" spans="1:5">
      <c r="A13" s="271" t="s">
        <v>38</v>
      </c>
      <c r="B13" s="272">
        <v>7831</v>
      </c>
      <c r="C13" s="275">
        <v>8172</v>
      </c>
      <c r="D13" s="268">
        <f t="shared" ref="D13:D21" si="2">C13-B13</f>
        <v>341</v>
      </c>
      <c r="E13" s="269">
        <f t="shared" ref="E13:E18" si="3">D13/B13*100</f>
        <v>4.35448857106372</v>
      </c>
    </row>
    <row r="14" ht="18" customHeight="1" spans="1:5">
      <c r="A14" s="271" t="s">
        <v>39</v>
      </c>
      <c r="B14" s="272">
        <v>5259</v>
      </c>
      <c r="C14" s="275">
        <v>6120</v>
      </c>
      <c r="D14" s="268">
        <f t="shared" si="2"/>
        <v>861</v>
      </c>
      <c r="E14" s="269">
        <f t="shared" si="3"/>
        <v>16.3719338277239</v>
      </c>
    </row>
    <row r="15" ht="18" customHeight="1" spans="1:5">
      <c r="A15" s="271" t="s">
        <v>40</v>
      </c>
      <c r="B15" s="272">
        <v>1562</v>
      </c>
      <c r="C15" s="275">
        <v>2917</v>
      </c>
      <c r="D15" s="268">
        <f t="shared" si="2"/>
        <v>1355</v>
      </c>
      <c r="E15" s="269">
        <f t="shared" si="3"/>
        <v>86.7477592829705</v>
      </c>
    </row>
    <row r="16" ht="18" customHeight="1" spans="1:5">
      <c r="A16" s="271" t="s">
        <v>41</v>
      </c>
      <c r="B16" s="272">
        <v>6526</v>
      </c>
      <c r="C16" s="275">
        <v>5239</v>
      </c>
      <c r="D16" s="268">
        <f t="shared" si="2"/>
        <v>-1287</v>
      </c>
      <c r="E16" s="269">
        <f t="shared" si="3"/>
        <v>-19.7211155378486</v>
      </c>
    </row>
    <row r="17" ht="18" customHeight="1" spans="1:5">
      <c r="A17" s="271" t="s">
        <v>42</v>
      </c>
      <c r="B17" s="272">
        <v>2717</v>
      </c>
      <c r="C17" s="275">
        <v>3551</v>
      </c>
      <c r="D17" s="268">
        <f t="shared" si="2"/>
        <v>834</v>
      </c>
      <c r="E17" s="269">
        <f t="shared" si="3"/>
        <v>30.6956201693044</v>
      </c>
    </row>
    <row r="18" ht="18" customHeight="1" spans="1:5">
      <c r="A18" s="271" t="s">
        <v>43</v>
      </c>
      <c r="B18" s="272">
        <v>5</v>
      </c>
      <c r="C18" s="272">
        <v>6</v>
      </c>
      <c r="D18" s="268">
        <f t="shared" si="2"/>
        <v>1</v>
      </c>
      <c r="E18" s="274">
        <f t="shared" si="3"/>
        <v>20</v>
      </c>
    </row>
    <row r="19" ht="18" customHeight="1" spans="1:5">
      <c r="A19" s="271" t="s">
        <v>44</v>
      </c>
      <c r="B19" s="272">
        <v>3573</v>
      </c>
      <c r="C19" s="275">
        <v>9802</v>
      </c>
      <c r="D19" s="268">
        <f t="shared" si="2"/>
        <v>6229</v>
      </c>
      <c r="E19" s="269"/>
    </row>
    <row r="20" ht="18" customHeight="1" spans="1:5">
      <c r="A20" s="271" t="s">
        <v>45</v>
      </c>
      <c r="B20" s="272">
        <v>4122</v>
      </c>
      <c r="C20" s="275">
        <v>4652</v>
      </c>
      <c r="D20" s="268">
        <f t="shared" si="2"/>
        <v>530</v>
      </c>
      <c r="E20" s="269">
        <f t="shared" ref="E20:E24" si="4">D20/B20*100</f>
        <v>12.8578360019408</v>
      </c>
    </row>
    <row r="21" ht="18" customHeight="1" spans="1:5">
      <c r="A21" s="271" t="s">
        <v>46</v>
      </c>
      <c r="B21" s="272">
        <v>138</v>
      </c>
      <c r="C21" s="275">
        <v>147</v>
      </c>
      <c r="D21" s="268">
        <f t="shared" si="2"/>
        <v>9</v>
      </c>
      <c r="E21" s="269">
        <f t="shared" si="4"/>
        <v>6.52173913043478</v>
      </c>
    </row>
    <row r="22" ht="18" customHeight="1" spans="1:5">
      <c r="A22" s="271" t="s">
        <v>47</v>
      </c>
      <c r="B22" s="277"/>
      <c r="C22" s="277"/>
      <c r="D22" s="268"/>
      <c r="E22" s="269"/>
    </row>
    <row r="23" ht="18" customHeight="1" spans="1:5">
      <c r="A23" s="270" t="s">
        <v>48</v>
      </c>
      <c r="B23" s="278">
        <f>SUM(B24:B31)</f>
        <v>5701</v>
      </c>
      <c r="C23" s="278">
        <f>SUM(C24:C31)</f>
        <v>15341</v>
      </c>
      <c r="D23" s="268">
        <f t="shared" ref="D23:D30" si="5">C23-B23</f>
        <v>9640</v>
      </c>
      <c r="E23" s="269">
        <f t="shared" si="4"/>
        <v>169.093141554113</v>
      </c>
    </row>
    <row r="24" ht="18" customHeight="1" spans="1:5">
      <c r="A24" s="271" t="s">
        <v>49</v>
      </c>
      <c r="B24" s="272">
        <v>5333</v>
      </c>
      <c r="C24" s="272">
        <v>13335</v>
      </c>
      <c r="D24" s="268">
        <f t="shared" si="5"/>
        <v>8002</v>
      </c>
      <c r="E24" s="269">
        <f t="shared" si="4"/>
        <v>150.046877929871</v>
      </c>
    </row>
    <row r="25" ht="18" customHeight="1" spans="1:5">
      <c r="A25" s="271" t="s">
        <v>50</v>
      </c>
      <c r="B25" s="272"/>
      <c r="C25" s="272"/>
      <c r="D25" s="268"/>
      <c r="E25" s="269"/>
    </row>
    <row r="26" ht="18" customHeight="1" spans="1:5">
      <c r="A26" s="271" t="s">
        <v>51</v>
      </c>
      <c r="B26" s="272">
        <v>368</v>
      </c>
      <c r="C26" s="272">
        <v>81</v>
      </c>
      <c r="D26" s="268">
        <f t="shared" si="5"/>
        <v>-287</v>
      </c>
      <c r="E26" s="269"/>
    </row>
    <row r="27" ht="18" customHeight="1" spans="1:5">
      <c r="A27" s="271" t="s">
        <v>52</v>
      </c>
      <c r="B27" s="272"/>
      <c r="C27" s="272"/>
      <c r="D27" s="268"/>
      <c r="E27" s="269"/>
    </row>
    <row r="28" ht="18" customHeight="1" spans="1:5">
      <c r="A28" s="279" t="s">
        <v>53</v>
      </c>
      <c r="B28" s="272"/>
      <c r="C28" s="272">
        <v>1925</v>
      </c>
      <c r="D28" s="268">
        <f t="shared" si="5"/>
        <v>1925</v>
      </c>
      <c r="E28" s="269"/>
    </row>
    <row r="29" ht="18" customHeight="1" spans="1:5">
      <c r="A29" s="279" t="s">
        <v>54</v>
      </c>
      <c r="B29" s="272"/>
      <c r="C29" s="272"/>
      <c r="D29" s="268"/>
      <c r="E29" s="269"/>
    </row>
    <row r="30" ht="18" customHeight="1" spans="1:5">
      <c r="A30" s="271" t="s">
        <v>55</v>
      </c>
      <c r="B30" s="272"/>
      <c r="C30" s="272"/>
      <c r="D30" s="268"/>
      <c r="E30" s="269"/>
    </row>
    <row r="31" ht="18" customHeight="1" spans="1:5">
      <c r="A31" s="271" t="s">
        <v>56</v>
      </c>
      <c r="B31" s="272"/>
      <c r="C31" s="272"/>
      <c r="D31" s="268"/>
      <c r="E31" s="269"/>
    </row>
    <row r="32" ht="18" customHeight="1" spans="1:5">
      <c r="A32" s="270" t="s">
        <v>57</v>
      </c>
      <c r="B32" s="268"/>
      <c r="C32" s="268"/>
      <c r="D32" s="268"/>
      <c r="E32" s="269"/>
    </row>
    <row r="33" ht="27" customHeight="1" spans="1:5">
      <c r="A33" s="270" t="s">
        <v>58</v>
      </c>
      <c r="B33" s="267">
        <f>B34+B35+B36</f>
        <v>86353</v>
      </c>
      <c r="C33" s="267">
        <f>C34+C37</f>
        <v>109957</v>
      </c>
      <c r="D33" s="268">
        <f>C33-B33</f>
        <v>23604</v>
      </c>
      <c r="E33" s="269">
        <f t="shared" ref="E33:E36" si="6">D33/B33*100</f>
        <v>27.3343138049634</v>
      </c>
    </row>
    <row r="34" ht="18" customHeight="1" spans="1:5">
      <c r="A34" s="270" t="s">
        <v>59</v>
      </c>
      <c r="B34" s="272">
        <v>49653</v>
      </c>
      <c r="C34" s="272">
        <v>100579</v>
      </c>
      <c r="D34" s="268">
        <f>C34-B34</f>
        <v>50926</v>
      </c>
      <c r="E34" s="269">
        <f t="shared" si="6"/>
        <v>102.563792721487</v>
      </c>
    </row>
    <row r="35" ht="18" customHeight="1" spans="1:5">
      <c r="A35" s="270" t="s">
        <v>60</v>
      </c>
      <c r="B35" s="272">
        <v>36700</v>
      </c>
      <c r="C35" s="272"/>
      <c r="D35" s="268">
        <f>C35-B35</f>
        <v>-36700</v>
      </c>
      <c r="E35" s="274">
        <f t="shared" si="6"/>
        <v>-100</v>
      </c>
    </row>
    <row r="36" ht="18" customHeight="1" spans="1:5">
      <c r="A36" s="270" t="s">
        <v>61</v>
      </c>
      <c r="B36" s="293"/>
      <c r="C36" s="293"/>
      <c r="D36" s="268"/>
      <c r="E36" s="269"/>
    </row>
    <row r="37" ht="18" customHeight="1" spans="1:5">
      <c r="A37" s="270" t="s">
        <v>62</v>
      </c>
      <c r="B37" s="294"/>
      <c r="C37" s="294">
        <v>9378</v>
      </c>
      <c r="D37" s="268"/>
      <c r="E37" s="269"/>
    </row>
    <row r="38" ht="18" customHeight="1" spans="1:5">
      <c r="A38" s="282" t="s">
        <v>63</v>
      </c>
      <c r="B38" s="295">
        <f>B39+B60+B64+B65</f>
        <v>348098.415</v>
      </c>
      <c r="C38" s="295">
        <f>C39+C60+C64+C65</f>
        <v>394479.435</v>
      </c>
      <c r="D38" s="296">
        <f>C38-B38</f>
        <v>46381.02</v>
      </c>
      <c r="E38" s="297">
        <f t="shared" ref="E38:E40" si="7">D38/B38*100</f>
        <v>13.3241112287167</v>
      </c>
    </row>
    <row r="39" ht="18" customHeight="1" spans="1:5">
      <c r="A39" s="270" t="s">
        <v>64</v>
      </c>
      <c r="B39" s="267">
        <f>SUM(B40:B57)</f>
        <v>63497.8</v>
      </c>
      <c r="C39" s="267">
        <f>SUM(C40:C59)</f>
        <v>54603</v>
      </c>
      <c r="D39" s="280">
        <f t="shared" ref="D39:D65" si="8">C39-B39</f>
        <v>-8894.8</v>
      </c>
      <c r="E39" s="298">
        <f t="shared" ref="E39:E66" si="9">D39/B39*100</f>
        <v>-14.0080443731909</v>
      </c>
    </row>
    <row r="40" ht="18" customHeight="1" spans="1:5">
      <c r="A40" s="271" t="s">
        <v>65</v>
      </c>
      <c r="B40" s="272">
        <v>9147.14</v>
      </c>
      <c r="C40" s="272">
        <v>7214</v>
      </c>
      <c r="D40" s="280">
        <f t="shared" si="8"/>
        <v>-1933.14</v>
      </c>
      <c r="E40" s="298">
        <f t="shared" si="9"/>
        <v>-21.1338188767199</v>
      </c>
    </row>
    <row r="41" ht="18" customHeight="1" spans="1:5">
      <c r="A41" s="271" t="s">
        <v>66</v>
      </c>
      <c r="B41" s="272">
        <v>202.66</v>
      </c>
      <c r="C41" s="272">
        <v>269</v>
      </c>
      <c r="D41" s="280">
        <f t="shared" si="8"/>
        <v>66.34</v>
      </c>
      <c r="E41" s="298">
        <f t="shared" si="9"/>
        <v>32.7346294285996</v>
      </c>
    </row>
    <row r="42" ht="18" customHeight="1" spans="1:5">
      <c r="A42" s="271" t="s">
        <v>67</v>
      </c>
      <c r="B42" s="272">
        <v>91</v>
      </c>
      <c r="C42" s="272">
        <v>21</v>
      </c>
      <c r="D42" s="280">
        <f t="shared" si="8"/>
        <v>-70</v>
      </c>
      <c r="E42" s="298">
        <f t="shared" si="9"/>
        <v>-76.9230769230769</v>
      </c>
    </row>
    <row r="43" ht="18" customHeight="1" spans="1:5">
      <c r="A43" s="271" t="s">
        <v>68</v>
      </c>
      <c r="B43" s="272">
        <v>18048</v>
      </c>
      <c r="C43" s="272">
        <v>16456</v>
      </c>
      <c r="D43" s="280">
        <f t="shared" si="8"/>
        <v>-1592</v>
      </c>
      <c r="E43" s="298">
        <f t="shared" si="9"/>
        <v>-8.8209219858156</v>
      </c>
    </row>
    <row r="44" ht="18" customHeight="1" spans="1:5">
      <c r="A44" s="271" t="s">
        <v>69</v>
      </c>
      <c r="B44" s="272"/>
      <c r="C44" s="272">
        <v>1000</v>
      </c>
      <c r="D44" s="280">
        <f t="shared" si="8"/>
        <v>1000</v>
      </c>
      <c r="E44" s="298"/>
    </row>
    <row r="45" ht="18" customHeight="1" spans="1:5">
      <c r="A45" s="271" t="s">
        <v>70</v>
      </c>
      <c r="B45" s="272">
        <v>576</v>
      </c>
      <c r="C45" s="272">
        <v>173</v>
      </c>
      <c r="D45" s="280">
        <f t="shared" si="8"/>
        <v>-403</v>
      </c>
      <c r="E45" s="298">
        <f t="shared" si="9"/>
        <v>-69.9652777777778</v>
      </c>
    </row>
    <row r="46" ht="18" customHeight="1" spans="1:5">
      <c r="A46" s="271" t="s">
        <v>71</v>
      </c>
      <c r="B46" s="272">
        <v>365</v>
      </c>
      <c r="C46" s="272">
        <v>310</v>
      </c>
      <c r="D46" s="280">
        <f t="shared" si="8"/>
        <v>-55</v>
      </c>
      <c r="E46" s="298">
        <f t="shared" si="9"/>
        <v>-15.0684931506849</v>
      </c>
    </row>
    <row r="47" ht="18" customHeight="1" spans="1:5">
      <c r="A47" s="271" t="s">
        <v>72</v>
      </c>
      <c r="B47" s="272">
        <v>6218</v>
      </c>
      <c r="C47" s="272">
        <v>2230</v>
      </c>
      <c r="D47" s="280">
        <f t="shared" si="8"/>
        <v>-3988</v>
      </c>
      <c r="E47" s="298">
        <f t="shared" si="9"/>
        <v>-64.1363782566742</v>
      </c>
    </row>
    <row r="48" ht="18" customHeight="1" spans="1:5">
      <c r="A48" s="287" t="s">
        <v>73</v>
      </c>
      <c r="B48" s="272"/>
      <c r="C48" s="272">
        <v>2345</v>
      </c>
      <c r="D48" s="280">
        <f t="shared" si="8"/>
        <v>2345</v>
      </c>
      <c r="E48" s="298"/>
    </row>
    <row r="49" ht="18" customHeight="1" spans="1:5">
      <c r="A49" s="271" t="s">
        <v>74</v>
      </c>
      <c r="B49" s="272">
        <v>3838</v>
      </c>
      <c r="C49" s="272">
        <v>120</v>
      </c>
      <c r="D49" s="280">
        <f t="shared" si="8"/>
        <v>-3718</v>
      </c>
      <c r="E49" s="298">
        <f t="shared" si="9"/>
        <v>-96.8733715476811</v>
      </c>
    </row>
    <row r="50" ht="18" customHeight="1" spans="1:5">
      <c r="A50" s="271" t="s">
        <v>75</v>
      </c>
      <c r="B50" s="272">
        <v>545</v>
      </c>
      <c r="C50" s="272"/>
      <c r="D50" s="280">
        <f t="shared" si="8"/>
        <v>-545</v>
      </c>
      <c r="E50" s="299">
        <f t="shared" si="9"/>
        <v>-100</v>
      </c>
    </row>
    <row r="51" ht="18" customHeight="1" spans="1:5">
      <c r="A51" s="271" t="s">
        <v>76</v>
      </c>
      <c r="B51" s="272">
        <v>18523</v>
      </c>
      <c r="C51" s="272">
        <v>23422</v>
      </c>
      <c r="D51" s="280">
        <f t="shared" si="8"/>
        <v>4899</v>
      </c>
      <c r="E51" s="298">
        <f t="shared" si="9"/>
        <v>26.4481995357124</v>
      </c>
    </row>
    <row r="52" ht="18" customHeight="1" spans="1:5">
      <c r="A52" s="271" t="s">
        <v>77</v>
      </c>
      <c r="B52" s="272">
        <v>105</v>
      </c>
      <c r="C52" s="272"/>
      <c r="D52" s="280">
        <f t="shared" si="8"/>
        <v>-105</v>
      </c>
      <c r="E52" s="299">
        <f t="shared" si="9"/>
        <v>-100</v>
      </c>
    </row>
    <row r="53" ht="18" customHeight="1" spans="1:5">
      <c r="A53" s="271" t="s">
        <v>78</v>
      </c>
      <c r="B53" s="272"/>
      <c r="C53" s="272"/>
      <c r="D53" s="280"/>
      <c r="E53" s="298"/>
    </row>
    <row r="54" ht="18" customHeight="1" spans="1:5">
      <c r="A54" s="271" t="s">
        <v>79</v>
      </c>
      <c r="B54" s="272">
        <v>30</v>
      </c>
      <c r="C54" s="272">
        <v>52</v>
      </c>
      <c r="D54" s="280">
        <f t="shared" si="8"/>
        <v>22</v>
      </c>
      <c r="E54" s="298">
        <f t="shared" si="9"/>
        <v>73.3333333333333</v>
      </c>
    </row>
    <row r="55" ht="18" customHeight="1" spans="1:5">
      <c r="A55" s="271" t="s">
        <v>80</v>
      </c>
      <c r="B55" s="272">
        <v>5400</v>
      </c>
      <c r="C55" s="272"/>
      <c r="D55" s="280">
        <f t="shared" si="8"/>
        <v>-5400</v>
      </c>
      <c r="E55" s="299">
        <f t="shared" si="9"/>
        <v>-100</v>
      </c>
    </row>
    <row r="56" ht="18" customHeight="1" spans="1:5">
      <c r="A56" s="271" t="s">
        <v>81</v>
      </c>
      <c r="B56" s="272">
        <v>68</v>
      </c>
      <c r="C56" s="272">
        <v>70</v>
      </c>
      <c r="D56" s="280">
        <f t="shared" si="8"/>
        <v>2</v>
      </c>
      <c r="E56" s="298">
        <f t="shared" si="9"/>
        <v>2.94117647058823</v>
      </c>
    </row>
    <row r="57" ht="18" customHeight="1" spans="1:5">
      <c r="A57" s="271" t="s">
        <v>82</v>
      </c>
      <c r="B57" s="272">
        <v>341</v>
      </c>
      <c r="C57" s="272">
        <v>921</v>
      </c>
      <c r="D57" s="280">
        <f t="shared" si="8"/>
        <v>580</v>
      </c>
      <c r="E57" s="298">
        <f t="shared" si="9"/>
        <v>170.087976539589</v>
      </c>
    </row>
    <row r="58" ht="18" customHeight="1" spans="1:5">
      <c r="A58" s="271" t="s">
        <v>83</v>
      </c>
      <c r="B58" s="300"/>
      <c r="C58" s="272"/>
      <c r="D58" s="280"/>
      <c r="E58" s="298"/>
    </row>
    <row r="59" ht="18" customHeight="1" spans="1:5">
      <c r="A59" s="271" t="s">
        <v>84</v>
      </c>
      <c r="B59" s="301"/>
      <c r="C59" s="272"/>
      <c r="D59" s="280"/>
      <c r="E59" s="298"/>
    </row>
    <row r="60" ht="84" customHeight="1" spans="1:5">
      <c r="A60" s="270" t="s">
        <v>85</v>
      </c>
      <c r="B60" s="268">
        <f>B61+B62+B63</f>
        <v>198247.615</v>
      </c>
      <c r="C60" s="268">
        <f>C61+C62+79268</f>
        <v>229919.435</v>
      </c>
      <c r="D60" s="280">
        <f t="shared" si="8"/>
        <v>31671.82</v>
      </c>
      <c r="E60" s="298">
        <f>D60/B60*100</f>
        <v>15.9758895460104</v>
      </c>
    </row>
    <row r="61" ht="18" customHeight="1" spans="1:5">
      <c r="A61" s="271" t="s">
        <v>86</v>
      </c>
      <c r="B61" s="286">
        <f>B6</f>
        <v>124618.5</v>
      </c>
      <c r="C61" s="286">
        <f>C6</f>
        <v>124921.5</v>
      </c>
      <c r="D61" s="280">
        <f t="shared" si="8"/>
        <v>303</v>
      </c>
      <c r="E61" s="298">
        <f t="shared" si="9"/>
        <v>0.243142069596408</v>
      </c>
    </row>
    <row r="62" ht="18" customHeight="1" spans="1:5">
      <c r="A62" s="271" t="s">
        <v>87</v>
      </c>
      <c r="B62" s="286">
        <f>B9/0.5*0.08+B10/0.4*0.15+B11/0.4*0.15</f>
        <v>26669.115</v>
      </c>
      <c r="C62" s="286">
        <f>C9/0.5*0.08+C10/0.4*0.15+C11/0.4*0.15</f>
        <v>25729.935</v>
      </c>
      <c r="D62" s="280">
        <f t="shared" si="8"/>
        <v>-939.18</v>
      </c>
      <c r="E62" s="298">
        <f t="shared" si="9"/>
        <v>-3.5216016729464</v>
      </c>
    </row>
    <row r="63" ht="63" spans="1:5">
      <c r="A63" s="271" t="s">
        <v>88</v>
      </c>
      <c r="B63" s="272">
        <v>46960</v>
      </c>
      <c r="C63" s="288" t="s">
        <v>89</v>
      </c>
      <c r="D63" s="280">
        <f>79268-46960</f>
        <v>32308</v>
      </c>
      <c r="E63" s="298">
        <f t="shared" si="9"/>
        <v>68.7989778534923</v>
      </c>
    </row>
    <row r="64" ht="15" spans="1:5">
      <c r="A64" s="270" t="s">
        <v>90</v>
      </c>
      <c r="B64" s="268">
        <v>76975</v>
      </c>
      <c r="C64" s="268">
        <v>106725</v>
      </c>
      <c r="D64" s="280">
        <f t="shared" si="8"/>
        <v>29750</v>
      </c>
      <c r="E64" s="298">
        <f t="shared" si="9"/>
        <v>38.6489119844105</v>
      </c>
    </row>
    <row r="65" ht="15" spans="1:5">
      <c r="A65" s="270" t="s">
        <v>91</v>
      </c>
      <c r="B65" s="268">
        <f>B33-B64</f>
        <v>9378</v>
      </c>
      <c r="C65" s="268">
        <v>3232</v>
      </c>
      <c r="D65" s="280"/>
      <c r="E65" s="298"/>
    </row>
    <row r="66" ht="15.75" spans="1:5">
      <c r="A66" s="302" t="s">
        <v>92</v>
      </c>
      <c r="B66" s="303">
        <v>9378</v>
      </c>
      <c r="C66" s="303">
        <v>3232</v>
      </c>
      <c r="D66" s="304"/>
      <c r="E66" s="285"/>
    </row>
  </sheetData>
  <mergeCells count="2">
    <mergeCell ref="A1:E1"/>
    <mergeCell ref="B2:E2"/>
  </mergeCells>
  <printOptions horizontalCentered="1"/>
  <pageMargins left="0.708333333333333" right="0.708333333333333" top="0.747916666666667" bottom="0.747916666666667" header="0.314583333333333" footer="0.314583333333333"/>
  <pageSetup paperSize="9" firstPageNumber="10" orientation="landscape" useFirstPageNumber="1" horizontalDpi="600"/>
  <headerFooter>
    <oddFooter>&amp;C&amp;P</oddFooter>
  </headerFooter>
  <ignoredErrors>
    <ignoredError sqref="D63"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
  <sheetViews>
    <sheetView topLeftCell="A13" workbookViewId="0">
      <selection activeCell="A13" sqref="A13"/>
    </sheetView>
  </sheetViews>
  <sheetFormatPr defaultColWidth="9" defaultRowHeight="13.5" outlineLevelCol="4"/>
  <cols>
    <col min="1" max="1" width="33.5" customWidth="1"/>
    <col min="2" max="2" width="16.125" customWidth="1"/>
    <col min="3" max="5" width="22.75" customWidth="1"/>
    <col min="8" max="8" width="10.375"/>
  </cols>
  <sheetData>
    <row r="1" ht="27" spans="1:5">
      <c r="A1" s="257" t="s">
        <v>93</v>
      </c>
      <c r="B1" s="257"/>
      <c r="C1" s="257"/>
      <c r="D1" s="257"/>
      <c r="E1" s="257"/>
    </row>
    <row r="2" ht="15" spans="1:5">
      <c r="A2" s="258"/>
      <c r="B2" s="259"/>
      <c r="C2" s="259"/>
      <c r="D2" s="259"/>
      <c r="E2" s="259"/>
    </row>
    <row r="3" ht="29.25" spans="1:5">
      <c r="A3" s="260" t="s">
        <v>24</v>
      </c>
      <c r="B3" s="261" t="s">
        <v>26</v>
      </c>
      <c r="C3" s="261" t="s">
        <v>94</v>
      </c>
      <c r="D3" s="261" t="s">
        <v>27</v>
      </c>
      <c r="E3" s="262" t="s">
        <v>28</v>
      </c>
    </row>
    <row r="4" ht="27" customHeight="1" spans="1:5">
      <c r="A4" s="263" t="s">
        <v>29</v>
      </c>
      <c r="B4" s="264">
        <f>B5+B33</f>
        <v>394478.5</v>
      </c>
      <c r="C4" s="264">
        <f>C5+C33</f>
        <v>395011</v>
      </c>
      <c r="D4" s="264">
        <f t="shared" ref="D4:D30" si="0">C4-B4</f>
        <v>532.5</v>
      </c>
      <c r="E4" s="265">
        <f>D4/B4</f>
        <v>0.00134988345372435</v>
      </c>
    </row>
    <row r="5" ht="18" customHeight="1" spans="1:5">
      <c r="A5" s="266" t="s">
        <v>30</v>
      </c>
      <c r="B5" s="267">
        <f>B6+B7+B32</f>
        <v>284521.5</v>
      </c>
      <c r="C5" s="267">
        <f>C6+C7+C32</f>
        <v>326173</v>
      </c>
      <c r="D5" s="268">
        <f t="shared" si="0"/>
        <v>41651.5</v>
      </c>
      <c r="E5" s="269">
        <f t="shared" ref="E5:E18" si="1">D5/B5*100</f>
        <v>14.6391397486657</v>
      </c>
    </row>
    <row r="6" ht="18" customHeight="1" spans="1:5">
      <c r="A6" s="270" t="s">
        <v>31</v>
      </c>
      <c r="B6" s="268">
        <f>B9+B10/0.4*0.6+B11/0.4*0.6</f>
        <v>124921.5</v>
      </c>
      <c r="C6" s="268">
        <f>C9+C10/0.4*0.6+C11/0.4*0.6</f>
        <v>153783</v>
      </c>
      <c r="D6" s="268">
        <f t="shared" si="0"/>
        <v>28861.5</v>
      </c>
      <c r="E6" s="269">
        <f t="shared" si="1"/>
        <v>23.1037091293332</v>
      </c>
    </row>
    <row r="7" ht="18" customHeight="1" spans="1:5">
      <c r="A7" s="270" t="s">
        <v>32</v>
      </c>
      <c r="B7" s="267">
        <f>B8+B23</f>
        <v>159600</v>
      </c>
      <c r="C7" s="267">
        <f>C8+C23</f>
        <v>172390</v>
      </c>
      <c r="D7" s="268">
        <f t="shared" si="0"/>
        <v>12790</v>
      </c>
      <c r="E7" s="269">
        <f t="shared" si="1"/>
        <v>8.01378446115288</v>
      </c>
    </row>
    <row r="8" ht="24" customHeight="1" spans="1:5">
      <c r="A8" s="270" t="s">
        <v>33</v>
      </c>
      <c r="B8" s="267">
        <f>SUM(B9:B22)</f>
        <v>144259</v>
      </c>
      <c r="C8" s="267">
        <f>SUM(C9:C22)</f>
        <v>158670</v>
      </c>
      <c r="D8" s="268">
        <f t="shared" si="0"/>
        <v>14411</v>
      </c>
      <c r="E8" s="269">
        <f t="shared" si="1"/>
        <v>9.98967135499345</v>
      </c>
    </row>
    <row r="9" ht="18" customHeight="1" spans="1:5">
      <c r="A9" s="271" t="s">
        <v>34</v>
      </c>
      <c r="B9" s="272">
        <v>61116</v>
      </c>
      <c r="C9" s="272">
        <v>74283</v>
      </c>
      <c r="D9" s="268">
        <f t="shared" si="0"/>
        <v>13167</v>
      </c>
      <c r="E9" s="269">
        <f t="shared" si="1"/>
        <v>21.5442764578834</v>
      </c>
    </row>
    <row r="10" ht="18" customHeight="1" spans="1:5">
      <c r="A10" s="271" t="s">
        <v>35</v>
      </c>
      <c r="B10" s="272">
        <v>35802</v>
      </c>
      <c r="C10" s="272">
        <v>47000</v>
      </c>
      <c r="D10" s="268">
        <f t="shared" si="0"/>
        <v>11198</v>
      </c>
      <c r="E10" s="269">
        <f t="shared" si="1"/>
        <v>31.2775822579744</v>
      </c>
    </row>
    <row r="11" ht="18" customHeight="1" spans="1:5">
      <c r="A11" s="271" t="s">
        <v>36</v>
      </c>
      <c r="B11" s="272">
        <v>6735</v>
      </c>
      <c r="C11" s="272">
        <v>6000</v>
      </c>
      <c r="D11" s="268">
        <f t="shared" si="0"/>
        <v>-735</v>
      </c>
      <c r="E11" s="273">
        <f t="shared" si="1"/>
        <v>-10.913140311804</v>
      </c>
    </row>
    <row r="12" ht="18" customHeight="1" spans="1:5">
      <c r="A12" s="271" t="s">
        <v>37</v>
      </c>
      <c r="B12" s="272"/>
      <c r="C12" s="272"/>
      <c r="D12" s="268"/>
      <c r="E12" s="269"/>
    </row>
    <row r="13" ht="18" customHeight="1" spans="1:5">
      <c r="A13" s="271" t="s">
        <v>38</v>
      </c>
      <c r="B13" s="272">
        <v>8172</v>
      </c>
      <c r="C13" s="272">
        <v>6700</v>
      </c>
      <c r="D13" s="268">
        <f t="shared" si="0"/>
        <v>-1472</v>
      </c>
      <c r="E13" s="274">
        <f t="shared" si="1"/>
        <v>-18.0127263827704</v>
      </c>
    </row>
    <row r="14" ht="18" customHeight="1" spans="1:5">
      <c r="A14" s="271" t="s">
        <v>39</v>
      </c>
      <c r="B14" s="272">
        <v>6120</v>
      </c>
      <c r="C14" s="272">
        <v>6200</v>
      </c>
      <c r="D14" s="268">
        <f t="shared" si="0"/>
        <v>80</v>
      </c>
      <c r="E14" s="269">
        <f t="shared" si="1"/>
        <v>1.30718954248366</v>
      </c>
    </row>
    <row r="15" ht="18" customHeight="1" spans="1:5">
      <c r="A15" s="271" t="s">
        <v>40</v>
      </c>
      <c r="B15" s="272">
        <v>2917</v>
      </c>
      <c r="C15" s="272">
        <v>2730</v>
      </c>
      <c r="D15" s="268">
        <f t="shared" si="0"/>
        <v>-187</v>
      </c>
      <c r="E15" s="269">
        <f t="shared" si="1"/>
        <v>-6.41069592046623</v>
      </c>
    </row>
    <row r="16" ht="18" customHeight="1" spans="1:5">
      <c r="A16" s="271" t="s">
        <v>41</v>
      </c>
      <c r="B16" s="272">
        <v>5239</v>
      </c>
      <c r="C16" s="272">
        <v>5200</v>
      </c>
      <c r="D16" s="268">
        <f t="shared" si="0"/>
        <v>-39</v>
      </c>
      <c r="E16" s="269">
        <f t="shared" si="1"/>
        <v>-0.744416873449132</v>
      </c>
    </row>
    <row r="17" ht="18" customHeight="1" spans="1:5">
      <c r="A17" s="271" t="s">
        <v>42</v>
      </c>
      <c r="B17" s="272">
        <v>3551</v>
      </c>
      <c r="C17" s="272">
        <v>3500</v>
      </c>
      <c r="D17" s="268">
        <f t="shared" si="0"/>
        <v>-51</v>
      </c>
      <c r="E17" s="269">
        <f t="shared" si="1"/>
        <v>-1.43621515066179</v>
      </c>
    </row>
    <row r="18" ht="18" customHeight="1" spans="1:5">
      <c r="A18" s="271" t="s">
        <v>43</v>
      </c>
      <c r="B18" s="272">
        <v>6</v>
      </c>
      <c r="C18" s="272">
        <v>2</v>
      </c>
      <c r="D18" s="268">
        <f t="shared" si="0"/>
        <v>-4</v>
      </c>
      <c r="E18" s="269">
        <f t="shared" si="1"/>
        <v>-66.6666666666667</v>
      </c>
    </row>
    <row r="19" ht="18" customHeight="1" spans="1:5">
      <c r="A19" s="271" t="s">
        <v>44</v>
      </c>
      <c r="B19" s="272">
        <v>9802</v>
      </c>
      <c r="C19" s="272">
        <v>2300</v>
      </c>
      <c r="D19" s="268">
        <f t="shared" si="0"/>
        <v>-7502</v>
      </c>
      <c r="E19" s="269"/>
    </row>
    <row r="20" ht="18" customHeight="1" spans="1:5">
      <c r="A20" s="271" t="s">
        <v>45</v>
      </c>
      <c r="B20" s="272">
        <v>4652</v>
      </c>
      <c r="C20" s="272">
        <v>4600</v>
      </c>
      <c r="D20" s="268">
        <f t="shared" si="0"/>
        <v>-52</v>
      </c>
      <c r="E20" s="269">
        <f t="shared" ref="E20:E24" si="2">D20/B20*100</f>
        <v>-1.11779879621668</v>
      </c>
    </row>
    <row r="21" ht="18" customHeight="1" spans="1:5">
      <c r="A21" s="271" t="s">
        <v>46</v>
      </c>
      <c r="B21" s="275">
        <v>147</v>
      </c>
      <c r="C21" s="276">
        <v>155</v>
      </c>
      <c r="D21" s="268">
        <f t="shared" si="0"/>
        <v>8</v>
      </c>
      <c r="E21" s="269">
        <f t="shared" si="2"/>
        <v>5.4421768707483</v>
      </c>
    </row>
    <row r="22" ht="18" customHeight="1" spans="1:5">
      <c r="A22" s="271" t="s">
        <v>47</v>
      </c>
      <c r="B22" s="277"/>
      <c r="C22" s="277"/>
      <c r="D22" s="268"/>
      <c r="E22" s="269"/>
    </row>
    <row r="23" ht="18" customHeight="1" spans="1:5">
      <c r="A23" s="270" t="s">
        <v>48</v>
      </c>
      <c r="B23" s="278">
        <f>SUM(B24:B31)</f>
        <v>15341</v>
      </c>
      <c r="C23" s="278">
        <f>SUM(C24:C31)</f>
        <v>13720</v>
      </c>
      <c r="D23" s="268">
        <f t="shared" si="0"/>
        <v>-1621</v>
      </c>
      <c r="E23" s="269">
        <f t="shared" si="2"/>
        <v>-10.5664559024835</v>
      </c>
    </row>
    <row r="24" ht="18" customHeight="1" spans="1:5">
      <c r="A24" s="271" t="s">
        <v>49</v>
      </c>
      <c r="B24" s="272">
        <v>13335</v>
      </c>
      <c r="C24" s="272">
        <v>6920</v>
      </c>
      <c r="D24" s="268">
        <f t="shared" si="0"/>
        <v>-6415</v>
      </c>
      <c r="E24" s="269">
        <f t="shared" si="2"/>
        <v>-48.1064866891639</v>
      </c>
    </row>
    <row r="25" ht="18" customHeight="1" spans="1:5">
      <c r="A25" s="271" t="s">
        <v>50</v>
      </c>
      <c r="B25" s="272"/>
      <c r="C25" s="272"/>
      <c r="D25" s="268"/>
      <c r="E25" s="269"/>
    </row>
    <row r="26" ht="18" customHeight="1" spans="1:5">
      <c r="A26" s="271" t="s">
        <v>51</v>
      </c>
      <c r="B26" s="272">
        <v>81</v>
      </c>
      <c r="C26" s="272">
        <v>3000</v>
      </c>
      <c r="D26" s="268">
        <f t="shared" si="0"/>
        <v>2919</v>
      </c>
      <c r="E26" s="269"/>
    </row>
    <row r="27" ht="18" customHeight="1" spans="1:5">
      <c r="A27" s="271" t="s">
        <v>52</v>
      </c>
      <c r="B27" s="272"/>
      <c r="C27" s="272"/>
      <c r="D27" s="268"/>
      <c r="E27" s="269"/>
    </row>
    <row r="28" ht="18" customHeight="1" spans="1:5">
      <c r="A28" s="279" t="s">
        <v>53</v>
      </c>
      <c r="B28" s="272">
        <v>1925</v>
      </c>
      <c r="C28" s="272">
        <v>3800</v>
      </c>
      <c r="D28" s="268">
        <f t="shared" si="0"/>
        <v>1875</v>
      </c>
      <c r="E28" s="269">
        <f>D28/B28*100</f>
        <v>97.4025974025974</v>
      </c>
    </row>
    <row r="29" ht="18" customHeight="1" spans="1:5">
      <c r="A29" s="279" t="s">
        <v>54</v>
      </c>
      <c r="B29" s="272"/>
      <c r="C29" s="272"/>
      <c r="D29" s="268"/>
      <c r="E29" s="269"/>
    </row>
    <row r="30" ht="18" customHeight="1" spans="1:5">
      <c r="A30" s="271" t="s">
        <v>55</v>
      </c>
      <c r="B30" s="272"/>
      <c r="C30" s="272"/>
      <c r="D30" s="268"/>
      <c r="E30" s="269"/>
    </row>
    <row r="31" ht="18" customHeight="1" spans="1:5">
      <c r="A31" s="271" t="s">
        <v>56</v>
      </c>
      <c r="B31" s="272"/>
      <c r="C31" s="272"/>
      <c r="D31" s="268"/>
      <c r="E31" s="269"/>
    </row>
    <row r="32" ht="18" customHeight="1" spans="1:5">
      <c r="A32" s="270" t="s">
        <v>95</v>
      </c>
      <c r="B32" s="268"/>
      <c r="C32" s="268"/>
      <c r="D32" s="268"/>
      <c r="E32" s="269"/>
    </row>
    <row r="33" ht="18" customHeight="1" spans="1:5">
      <c r="A33" s="270" t="s">
        <v>58</v>
      </c>
      <c r="B33" s="267">
        <f>B34+B35+B36</f>
        <v>109957</v>
      </c>
      <c r="C33" s="267">
        <f>C34+C35+C36</f>
        <v>68838</v>
      </c>
      <c r="D33" s="268">
        <f>C33-B33</f>
        <v>-41119</v>
      </c>
      <c r="E33" s="269">
        <f t="shared" ref="E33:E39" si="3">D33/B33*100</f>
        <v>-37.3955273425066</v>
      </c>
    </row>
    <row r="34" ht="18" customHeight="1" spans="1:5">
      <c r="A34" s="270" t="s">
        <v>59</v>
      </c>
      <c r="B34" s="272">
        <v>100579</v>
      </c>
      <c r="C34" s="272">
        <v>61790</v>
      </c>
      <c r="D34" s="268">
        <f>C34-B34</f>
        <v>-38789</v>
      </c>
      <c r="E34" s="269">
        <f t="shared" si="3"/>
        <v>-38.5657045705366</v>
      </c>
    </row>
    <row r="35" ht="18" customHeight="1" spans="1:5">
      <c r="A35" s="270" t="s">
        <v>60</v>
      </c>
      <c r="B35" s="272"/>
      <c r="C35" s="272">
        <v>3816</v>
      </c>
      <c r="D35" s="268"/>
      <c r="E35" s="269"/>
    </row>
    <row r="36" ht="18" customHeight="1" spans="1:5">
      <c r="A36" s="270" t="s">
        <v>96</v>
      </c>
      <c r="B36" s="280">
        <v>9378</v>
      </c>
      <c r="C36" s="280">
        <v>3232</v>
      </c>
      <c r="D36" s="280"/>
      <c r="E36" s="281"/>
    </row>
    <row r="37" ht="18" customHeight="1" spans="1:5">
      <c r="A37" s="282" t="s">
        <v>63</v>
      </c>
      <c r="B37" s="283">
        <f>B38+B59+B63+B64</f>
        <v>394479.435</v>
      </c>
      <c r="C37" s="283">
        <f>C38+C59+C63+C64</f>
        <v>395011.28</v>
      </c>
      <c r="D37" s="284">
        <f t="shared" ref="D37:D52" si="4">C37-B37</f>
        <v>531.84500000003</v>
      </c>
      <c r="E37" s="285">
        <f t="shared" si="3"/>
        <v>0.134821983812675</v>
      </c>
    </row>
    <row r="38" ht="18" customHeight="1" spans="1:5">
      <c r="A38" s="270" t="s">
        <v>64</v>
      </c>
      <c r="B38" s="268">
        <f>SUM(B39:B58)</f>
        <v>54603</v>
      </c>
      <c r="C38" s="268">
        <f>SUM(C39:C58)</f>
        <v>55952</v>
      </c>
      <c r="D38" s="268">
        <f t="shared" si="4"/>
        <v>1349</v>
      </c>
      <c r="E38" s="269">
        <f t="shared" si="3"/>
        <v>2.47056022562863</v>
      </c>
    </row>
    <row r="39" ht="18" customHeight="1" spans="1:5">
      <c r="A39" s="271" t="s">
        <v>65</v>
      </c>
      <c r="B39" s="286">
        <v>7214</v>
      </c>
      <c r="C39" s="286">
        <f>7478+30+24+2</f>
        <v>7534</v>
      </c>
      <c r="D39" s="268">
        <f t="shared" si="4"/>
        <v>320</v>
      </c>
      <c r="E39" s="269">
        <f t="shared" si="3"/>
        <v>4.43581924036596</v>
      </c>
    </row>
    <row r="40" ht="18" customHeight="1" spans="1:5">
      <c r="A40" s="271" t="s">
        <v>66</v>
      </c>
      <c r="B40" s="286">
        <v>269</v>
      </c>
      <c r="C40" s="286">
        <v>341</v>
      </c>
      <c r="D40" s="268">
        <f t="shared" si="4"/>
        <v>72</v>
      </c>
      <c r="E40" s="269"/>
    </row>
    <row r="41" ht="18" customHeight="1" spans="1:5">
      <c r="A41" s="271" t="s">
        <v>67</v>
      </c>
      <c r="B41" s="272">
        <v>21</v>
      </c>
      <c r="C41" s="272"/>
      <c r="D41" s="268">
        <f t="shared" si="4"/>
        <v>-21</v>
      </c>
      <c r="E41" s="274">
        <f t="shared" ref="E41:E52" si="5">D41/B41*100</f>
        <v>-100</v>
      </c>
    </row>
    <row r="42" ht="18" customHeight="1" spans="1:5">
      <c r="A42" s="271" t="s">
        <v>68</v>
      </c>
      <c r="B42" s="272">
        <v>16456</v>
      </c>
      <c r="C42" s="272">
        <f>19118+80</f>
        <v>19198</v>
      </c>
      <c r="D42" s="268">
        <f t="shared" si="4"/>
        <v>2742</v>
      </c>
      <c r="E42" s="269">
        <f t="shared" si="5"/>
        <v>16.6626154594069</v>
      </c>
    </row>
    <row r="43" ht="18" customHeight="1" spans="1:5">
      <c r="A43" s="271" t="s">
        <v>69</v>
      </c>
      <c r="B43" s="272">
        <v>1000</v>
      </c>
      <c r="C43" s="272"/>
      <c r="D43" s="268">
        <f t="shared" si="4"/>
        <v>-1000</v>
      </c>
      <c r="E43" s="274">
        <f t="shared" si="5"/>
        <v>-100</v>
      </c>
    </row>
    <row r="44" ht="18" customHeight="1" spans="1:5">
      <c r="A44" s="271" t="s">
        <v>70</v>
      </c>
      <c r="B44" s="272">
        <v>173</v>
      </c>
      <c r="C44" s="272">
        <v>800</v>
      </c>
      <c r="D44" s="268">
        <f t="shared" si="4"/>
        <v>627</v>
      </c>
      <c r="E44" s="269">
        <f t="shared" si="5"/>
        <v>362.42774566474</v>
      </c>
    </row>
    <row r="45" ht="18" customHeight="1" spans="1:5">
      <c r="A45" s="271" t="s">
        <v>71</v>
      </c>
      <c r="B45" s="272">
        <v>310</v>
      </c>
      <c r="C45" s="272"/>
      <c r="D45" s="268">
        <f t="shared" si="4"/>
        <v>-310</v>
      </c>
      <c r="E45" s="274">
        <f t="shared" si="5"/>
        <v>-100</v>
      </c>
    </row>
    <row r="46" ht="18" customHeight="1" spans="1:5">
      <c r="A46" s="271" t="s">
        <v>72</v>
      </c>
      <c r="B46" s="272">
        <v>2230</v>
      </c>
      <c r="C46" s="272">
        <f>2439+140</f>
        <v>2579</v>
      </c>
      <c r="D46" s="268">
        <f t="shared" si="4"/>
        <v>349</v>
      </c>
      <c r="E46" s="269">
        <f t="shared" si="5"/>
        <v>15.6502242152466</v>
      </c>
    </row>
    <row r="47" ht="18" customHeight="1" spans="1:5">
      <c r="A47" s="287" t="s">
        <v>73</v>
      </c>
      <c r="B47" s="272">
        <v>2345</v>
      </c>
      <c r="C47" s="272">
        <v>2563</v>
      </c>
      <c r="D47" s="268">
        <f t="shared" si="4"/>
        <v>218</v>
      </c>
      <c r="E47" s="269">
        <f t="shared" si="5"/>
        <v>9.29637526652452</v>
      </c>
    </row>
    <row r="48" ht="18" customHeight="1" spans="1:5">
      <c r="A48" s="271" t="s">
        <v>74</v>
      </c>
      <c r="B48" s="272">
        <v>120</v>
      </c>
      <c r="C48" s="272">
        <v>50</v>
      </c>
      <c r="D48" s="268">
        <f t="shared" si="4"/>
        <v>-70</v>
      </c>
      <c r="E48" s="274">
        <f t="shared" si="5"/>
        <v>-58.3333333333333</v>
      </c>
    </row>
    <row r="49" ht="18" customHeight="1" spans="1:5">
      <c r="A49" s="271" t="s">
        <v>75</v>
      </c>
      <c r="B49" s="272"/>
      <c r="C49" s="272"/>
      <c r="D49" s="268"/>
      <c r="E49" s="269"/>
    </row>
    <row r="50" ht="18" customHeight="1" spans="1:5">
      <c r="A50" s="271" t="s">
        <v>76</v>
      </c>
      <c r="B50" s="272">
        <v>23422</v>
      </c>
      <c r="C50" s="272">
        <f>21426-276-50</f>
        <v>21100</v>
      </c>
      <c r="D50" s="268">
        <f>C50-B50</f>
        <v>-2322</v>
      </c>
      <c r="E50" s="269">
        <f>D50/B50*100</f>
        <v>-9.91375629749808</v>
      </c>
    </row>
    <row r="51" ht="18" customHeight="1" spans="1:5">
      <c r="A51" s="271" t="s">
        <v>77</v>
      </c>
      <c r="B51" s="272"/>
      <c r="C51" s="272"/>
      <c r="D51" s="268"/>
      <c r="E51" s="269"/>
    </row>
    <row r="52" ht="18" customHeight="1" spans="1:5">
      <c r="A52" s="271" t="s">
        <v>78</v>
      </c>
      <c r="B52" s="275"/>
      <c r="C52" s="276"/>
      <c r="D52" s="268"/>
      <c r="E52" s="269"/>
    </row>
    <row r="53" ht="18" customHeight="1" spans="1:5">
      <c r="A53" s="271" t="s">
        <v>79</v>
      </c>
      <c r="B53" s="275">
        <v>52</v>
      </c>
      <c r="C53" s="276">
        <v>37</v>
      </c>
      <c r="D53" s="268"/>
      <c r="E53" s="269"/>
    </row>
    <row r="54" ht="18" customHeight="1" spans="1:5">
      <c r="A54" s="271" t="s">
        <v>80</v>
      </c>
      <c r="B54" s="277"/>
      <c r="C54" s="277"/>
      <c r="D54" s="268">
        <f>C54-B53</f>
        <v>-52</v>
      </c>
      <c r="E54" s="274">
        <f>D54/B53*100</f>
        <v>-100</v>
      </c>
    </row>
    <row r="55" ht="18" customHeight="1" spans="1:5">
      <c r="A55" s="271" t="s">
        <v>81</v>
      </c>
      <c r="B55" s="278">
        <v>70</v>
      </c>
      <c r="C55" s="278">
        <v>70</v>
      </c>
      <c r="D55" s="268"/>
      <c r="E55" s="269"/>
    </row>
    <row r="56" ht="18" customHeight="1" spans="1:5">
      <c r="A56" s="271" t="s">
        <v>82</v>
      </c>
      <c r="B56" s="272">
        <v>921</v>
      </c>
      <c r="C56" s="272">
        <v>680</v>
      </c>
      <c r="D56" s="268"/>
      <c r="E56" s="269"/>
    </row>
    <row r="57" ht="18" customHeight="1" spans="1:5">
      <c r="A57" s="271" t="s">
        <v>83</v>
      </c>
      <c r="B57" s="272"/>
      <c r="C57" s="272"/>
      <c r="D57" s="268">
        <f>C57-B56</f>
        <v>-921</v>
      </c>
      <c r="E57" s="269"/>
    </row>
    <row r="58" ht="18" customHeight="1" spans="1:5">
      <c r="A58" s="271" t="s">
        <v>84</v>
      </c>
      <c r="B58" s="272"/>
      <c r="C58" s="272">
        <v>1000</v>
      </c>
      <c r="D58" s="268">
        <f>C58-B57</f>
        <v>1000</v>
      </c>
      <c r="E58" s="269"/>
    </row>
    <row r="59" ht="18" customHeight="1" spans="1:5">
      <c r="A59" s="270" t="s">
        <v>85</v>
      </c>
      <c r="B59" s="268">
        <f>'2023年咸宁高新区预算执行情况表'!C60</f>
        <v>229919.435</v>
      </c>
      <c r="C59" s="268">
        <f>C60+C61+84678</f>
        <v>270221.28</v>
      </c>
      <c r="D59" s="268">
        <f t="shared" ref="D57:D64" si="6">C59-B59</f>
        <v>40301.845</v>
      </c>
      <c r="E59" s="269"/>
    </row>
    <row r="60" ht="18" customHeight="1" spans="1:5">
      <c r="A60" s="271" t="s">
        <v>86</v>
      </c>
      <c r="B60" s="272">
        <f>B6</f>
        <v>124921.5</v>
      </c>
      <c r="C60" s="272">
        <f>C6</f>
        <v>153783</v>
      </c>
      <c r="D60" s="268">
        <f t="shared" si="6"/>
        <v>28861.5</v>
      </c>
      <c r="E60" s="269">
        <f t="shared" ref="E60:E63" si="7">D60/B60*100</f>
        <v>23.1037091293332</v>
      </c>
    </row>
    <row r="61" ht="18" customHeight="1" spans="1:5">
      <c r="A61" s="271" t="s">
        <v>87</v>
      </c>
      <c r="B61" s="272">
        <f>'2023年咸宁高新区预算执行情况表'!C62</f>
        <v>25729.935</v>
      </c>
      <c r="C61" s="272">
        <f>C9/0.5*0.08+C10/0.4*0.15+C11/0.4*0.15</f>
        <v>31760.28</v>
      </c>
      <c r="D61" s="268">
        <f t="shared" si="6"/>
        <v>6030.345</v>
      </c>
      <c r="E61" s="269">
        <f t="shared" si="7"/>
        <v>23.4370782514608</v>
      </c>
    </row>
    <row r="62" ht="60" customHeight="1" spans="1:5">
      <c r="A62" s="271" t="s">
        <v>88</v>
      </c>
      <c r="B62" s="288" t="str">
        <f>'2023年咸宁高新区预算执行情况表'!C63</f>
        <v>79268(其中包含咸安区结算资金2653、城管结算4420、湖科结算2000等）</v>
      </c>
      <c r="C62" s="288" t="s">
        <v>97</v>
      </c>
      <c r="D62" s="268">
        <f>84678-79233</f>
        <v>5445</v>
      </c>
      <c r="E62" s="269">
        <v>6.87</v>
      </c>
    </row>
    <row r="63" ht="15" spans="1:5">
      <c r="A63" s="270" t="s">
        <v>90</v>
      </c>
      <c r="B63" s="268">
        <v>106725</v>
      </c>
      <c r="C63" s="268">
        <v>68838</v>
      </c>
      <c r="D63" s="268">
        <f t="shared" si="6"/>
        <v>-37887</v>
      </c>
      <c r="E63" s="269">
        <f t="shared" si="7"/>
        <v>-35.4996486296557</v>
      </c>
    </row>
    <row r="64" ht="15" spans="1:5">
      <c r="A64" s="270" t="s">
        <v>91</v>
      </c>
      <c r="B64" s="268">
        <v>3232</v>
      </c>
      <c r="C64" s="268"/>
      <c r="D64" s="268"/>
      <c r="E64" s="269"/>
    </row>
    <row r="65" ht="15.75" spans="1:5">
      <c r="A65" s="289" t="s">
        <v>92</v>
      </c>
      <c r="B65" s="290">
        <v>3232</v>
      </c>
      <c r="C65" s="291"/>
      <c r="D65" s="291"/>
      <c r="E65" s="292"/>
    </row>
  </sheetData>
  <mergeCells count="2">
    <mergeCell ref="A1:E1"/>
    <mergeCell ref="B2:E2"/>
  </mergeCells>
  <printOptions horizontalCentered="1"/>
  <pageMargins left="0.708333333333333" right="0.708333333333333" top="0.747916666666667" bottom="0.747916666666667" header="0.314583333333333" footer="0.314583333333333"/>
  <pageSetup paperSize="9" firstPageNumber="13"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H20"/>
  <sheetViews>
    <sheetView zoomScale="85" zoomScaleNormal="85" workbookViewId="0">
      <selection activeCell="F17" sqref="F17"/>
    </sheetView>
  </sheetViews>
  <sheetFormatPr defaultColWidth="9" defaultRowHeight="13.5" outlineLevelCol="7"/>
  <cols>
    <col min="1" max="1" width="40.375" customWidth="1"/>
    <col min="2" max="2" width="10.75" customWidth="1"/>
    <col min="3" max="3" width="11" customWidth="1"/>
    <col min="4" max="4" width="9.875" customWidth="1"/>
    <col min="5" max="5" width="11.9166666666667" customWidth="1"/>
    <col min="6" max="6" width="11.325" customWidth="1"/>
    <col min="7" max="7" width="11.125" customWidth="1"/>
    <col min="8" max="8" width="17.625" customWidth="1"/>
    <col min="14" max="14" width="12.625"/>
  </cols>
  <sheetData>
    <row r="1" spans="1:8">
      <c r="A1" s="211"/>
      <c r="B1" s="212"/>
      <c r="C1" s="212"/>
      <c r="D1" s="212"/>
      <c r="E1" s="212"/>
      <c r="F1" s="212"/>
      <c r="G1" s="211"/>
      <c r="H1" s="211"/>
    </row>
    <row r="2" ht="25.5" spans="1:8">
      <c r="A2" s="213" t="s">
        <v>98</v>
      </c>
      <c r="B2" s="213"/>
      <c r="C2" s="213"/>
      <c r="D2" s="213"/>
      <c r="E2" s="213"/>
      <c r="F2" s="213"/>
      <c r="G2" s="213"/>
      <c r="H2" s="213"/>
    </row>
    <row r="3" ht="29.25" customHeight="1" spans="1:8">
      <c r="A3" s="214"/>
      <c r="B3" s="215"/>
      <c r="C3" s="215"/>
      <c r="D3" s="215"/>
      <c r="E3" s="215"/>
      <c r="F3" s="215"/>
      <c r="G3" s="214"/>
      <c r="H3" s="214"/>
    </row>
    <row r="4" ht="21.75" customHeight="1" spans="1:8">
      <c r="A4" s="216" t="s">
        <v>99</v>
      </c>
      <c r="B4" s="217"/>
      <c r="C4" s="217"/>
      <c r="D4" s="217"/>
      <c r="E4" s="217"/>
      <c r="F4" s="217"/>
      <c r="G4" s="218" t="s">
        <v>100</v>
      </c>
      <c r="H4" s="218"/>
    </row>
    <row r="5" ht="30" customHeight="1" spans="1:8">
      <c r="A5" s="219" t="s">
        <v>101</v>
      </c>
      <c r="B5" s="220" t="s">
        <v>102</v>
      </c>
      <c r="C5" s="220" t="s">
        <v>103</v>
      </c>
      <c r="D5" s="220"/>
      <c r="E5" s="220"/>
      <c r="F5" s="220"/>
      <c r="G5" s="221" t="s">
        <v>104</v>
      </c>
      <c r="H5" s="222" t="s">
        <v>105</v>
      </c>
    </row>
    <row r="6" ht="24.75" customHeight="1" spans="1:8">
      <c r="A6" s="223"/>
      <c r="B6" s="224"/>
      <c r="C6" s="225" t="s">
        <v>106</v>
      </c>
      <c r="D6" s="224" t="s">
        <v>107</v>
      </c>
      <c r="E6" s="225" t="s">
        <v>108</v>
      </c>
      <c r="F6" s="224" t="s">
        <v>109</v>
      </c>
      <c r="G6" s="226"/>
      <c r="H6" s="227"/>
    </row>
    <row r="7" ht="20.25" customHeight="1" spans="1:8">
      <c r="A7" s="228"/>
      <c r="B7" s="229"/>
      <c r="C7" s="230"/>
      <c r="D7" s="229"/>
      <c r="E7" s="230"/>
      <c r="F7" s="229"/>
      <c r="G7" s="231"/>
      <c r="H7" s="232"/>
    </row>
    <row r="8" ht="28.5" customHeight="1" spans="1:8">
      <c r="A8" s="233" t="s">
        <v>110</v>
      </c>
      <c r="B8" s="234">
        <f t="shared" ref="B8:B19" si="0">SUM(D8:G8)</f>
        <v>55952</v>
      </c>
      <c r="C8" s="234">
        <f>SUM(D8:F8)</f>
        <v>55952</v>
      </c>
      <c r="D8" s="234">
        <f>D9+D10+D17</f>
        <v>12795</v>
      </c>
      <c r="E8" s="234">
        <f>E9+E17</f>
        <v>2000</v>
      </c>
      <c r="F8" s="234">
        <f>F9+F17</f>
        <v>41157</v>
      </c>
      <c r="G8" s="235"/>
      <c r="H8" s="236"/>
    </row>
    <row r="9" ht="23.25" customHeight="1" spans="1:8">
      <c r="A9" s="237" t="s">
        <v>111</v>
      </c>
      <c r="B9" s="238">
        <f t="shared" si="0"/>
        <v>2520</v>
      </c>
      <c r="C9" s="238">
        <f t="shared" ref="C8:C16" si="1">SUM(D9:F9)</f>
        <v>2520</v>
      </c>
      <c r="D9" s="238">
        <v>2520</v>
      </c>
      <c r="E9" s="238"/>
      <c r="F9" s="238"/>
      <c r="G9" s="239"/>
      <c r="H9" s="240"/>
    </row>
    <row r="10" ht="23.25" customHeight="1" spans="1:8">
      <c r="A10" s="241" t="s">
        <v>112</v>
      </c>
      <c r="B10" s="238">
        <f t="shared" si="0"/>
        <v>794</v>
      </c>
      <c r="C10" s="238">
        <f t="shared" si="1"/>
        <v>794</v>
      </c>
      <c r="D10" s="238">
        <v>794</v>
      </c>
      <c r="E10" s="238"/>
      <c r="F10" s="242"/>
      <c r="G10" s="243"/>
      <c r="H10" s="244"/>
    </row>
    <row r="11" ht="23.25" customHeight="1" spans="1:8">
      <c r="A11" s="237" t="s">
        <v>113</v>
      </c>
      <c r="B11" s="245">
        <f t="shared" si="0"/>
        <v>233</v>
      </c>
      <c r="C11" s="245">
        <f t="shared" si="1"/>
        <v>233</v>
      </c>
      <c r="D11" s="245">
        <v>233</v>
      </c>
      <c r="E11" s="238"/>
      <c r="F11" s="245"/>
      <c r="G11" s="239"/>
      <c r="H11" s="246"/>
    </row>
    <row r="12" ht="23.25" customHeight="1" spans="1:8">
      <c r="A12" s="237" t="s">
        <v>114</v>
      </c>
      <c r="B12" s="245">
        <f t="shared" si="0"/>
        <v>561</v>
      </c>
      <c r="C12" s="245">
        <f t="shared" si="1"/>
        <v>561</v>
      </c>
      <c r="D12" s="245">
        <v>561</v>
      </c>
      <c r="E12" s="238"/>
      <c r="F12" s="245"/>
      <c r="G12" s="239"/>
      <c r="H12" s="246"/>
    </row>
    <row r="13" ht="23.25" customHeight="1" spans="1:8">
      <c r="A13" s="247" t="s">
        <v>115</v>
      </c>
      <c r="B13" s="245">
        <f t="shared" si="0"/>
        <v>3</v>
      </c>
      <c r="C13" s="245">
        <f t="shared" si="1"/>
        <v>3</v>
      </c>
      <c r="D13" s="245">
        <v>3</v>
      </c>
      <c r="E13" s="245"/>
      <c r="F13" s="245"/>
      <c r="G13" s="239"/>
      <c r="H13" s="246"/>
    </row>
    <row r="14" ht="23.25" customHeight="1" spans="1:8">
      <c r="A14" s="247" t="s">
        <v>116</v>
      </c>
      <c r="B14" s="245">
        <f t="shared" si="0"/>
        <v>36</v>
      </c>
      <c r="C14" s="245">
        <f t="shared" si="1"/>
        <v>36</v>
      </c>
      <c r="D14" s="245">
        <v>36</v>
      </c>
      <c r="E14" s="245"/>
      <c r="F14" s="245"/>
      <c r="G14" s="239"/>
      <c r="H14" s="246"/>
    </row>
    <row r="15" ht="23.25" customHeight="1" spans="1:8">
      <c r="A15" s="247" t="s">
        <v>117</v>
      </c>
      <c r="B15" s="245">
        <f t="shared" si="0"/>
        <v>25</v>
      </c>
      <c r="C15" s="245">
        <f t="shared" si="1"/>
        <v>25</v>
      </c>
      <c r="D15" s="245">
        <v>25</v>
      </c>
      <c r="E15" s="245"/>
      <c r="F15" s="245"/>
      <c r="G15" s="239"/>
      <c r="H15" s="246"/>
    </row>
    <row r="16" ht="23.25" customHeight="1" spans="1:8">
      <c r="A16" s="247" t="s">
        <v>118</v>
      </c>
      <c r="B16" s="245">
        <f t="shared" si="0"/>
        <v>8</v>
      </c>
      <c r="C16" s="245">
        <f t="shared" si="1"/>
        <v>8</v>
      </c>
      <c r="D16" s="245">
        <v>8</v>
      </c>
      <c r="E16" s="245"/>
      <c r="F16" s="245"/>
      <c r="G16" s="239"/>
      <c r="H16" s="246"/>
    </row>
    <row r="17" ht="23.25" customHeight="1" spans="1:8">
      <c r="A17" s="241" t="s">
        <v>119</v>
      </c>
      <c r="B17" s="238">
        <f t="shared" si="0"/>
        <v>52638</v>
      </c>
      <c r="C17" s="238">
        <f>D17+E17+F17</f>
        <v>52638</v>
      </c>
      <c r="D17" s="238">
        <f>'特定目标类支出明细 '!F6</f>
        <v>9481</v>
      </c>
      <c r="E17" s="238">
        <v>2000</v>
      </c>
      <c r="F17" s="242">
        <f>'特定目标类支出明细 '!F140</f>
        <v>41157</v>
      </c>
      <c r="G17" s="243"/>
      <c r="H17" s="244"/>
    </row>
    <row r="18" ht="23.25" customHeight="1" spans="1:8">
      <c r="A18" s="248" t="s">
        <v>120</v>
      </c>
      <c r="B18" s="245">
        <f t="shared" si="0"/>
        <v>230</v>
      </c>
      <c r="C18" s="245">
        <f>SUM(D18:F18)</f>
        <v>230</v>
      </c>
      <c r="D18" s="249">
        <v>230</v>
      </c>
      <c r="E18" s="249"/>
      <c r="F18" s="249"/>
      <c r="G18" s="250"/>
      <c r="H18" s="251"/>
    </row>
    <row r="19" ht="23.25" customHeight="1" spans="1:8">
      <c r="A19" s="252" t="s">
        <v>121</v>
      </c>
      <c r="B19" s="253">
        <f t="shared" si="0"/>
        <v>300</v>
      </c>
      <c r="C19" s="253">
        <f>SUM(D19:F19)</f>
        <v>300</v>
      </c>
      <c r="D19" s="254">
        <v>300</v>
      </c>
      <c r="E19" s="254"/>
      <c r="F19" s="254"/>
      <c r="G19" s="255"/>
      <c r="H19" s="256"/>
    </row>
    <row r="20" ht="18.75" customHeight="1"/>
  </sheetData>
  <mergeCells count="12">
    <mergeCell ref="A2:H2"/>
    <mergeCell ref="G4:H4"/>
    <mergeCell ref="C5:F5"/>
    <mergeCell ref="A5:A7"/>
    <mergeCell ref="B5:B7"/>
    <mergeCell ref="C6:C7"/>
    <mergeCell ref="D6:D7"/>
    <mergeCell ref="E6:E7"/>
    <mergeCell ref="F6:F7"/>
    <mergeCell ref="G5:G7"/>
    <mergeCell ref="H5:H7"/>
    <mergeCell ref="H18:H19"/>
  </mergeCells>
  <printOptions horizontalCentered="1"/>
  <pageMargins left="0.38125" right="0.161111111111111" top="0.984027777777778" bottom="0.984027777777778" header="0.511805555555556" footer="0.511805555555556"/>
  <pageSetup paperSize="9" firstPageNumber="16" orientation="landscape" useFirstPageNumber="1" horizontalDpi="600" vertic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N17"/>
  <sheetViews>
    <sheetView workbookViewId="0">
      <selection activeCell="D6" sqref="D6"/>
    </sheetView>
  </sheetViews>
  <sheetFormatPr defaultColWidth="9" defaultRowHeight="13.5"/>
  <cols>
    <col min="1" max="1" width="6.625" customWidth="1"/>
    <col min="2" max="2" width="19.75" customWidth="1"/>
    <col min="3" max="3" width="7.375" customWidth="1"/>
    <col min="4" max="4" width="9.875" customWidth="1"/>
    <col min="5" max="5" width="9.625" customWidth="1"/>
    <col min="6" max="6" width="8.75" customWidth="1"/>
    <col min="7" max="7" width="9.75" customWidth="1"/>
    <col min="8" max="8" width="7.625" customWidth="1"/>
    <col min="9" max="9" width="8.625" customWidth="1"/>
    <col min="10" max="10" width="10.375" customWidth="1"/>
    <col min="11" max="12" width="9.625" customWidth="1"/>
    <col min="13" max="243" width="7" customWidth="1"/>
  </cols>
  <sheetData>
    <row r="1" ht="38.25" customHeight="1" spans="1:14">
      <c r="A1" s="169" t="s">
        <v>122</v>
      </c>
      <c r="B1" s="169"/>
      <c r="C1" s="169"/>
      <c r="D1" s="169"/>
      <c r="E1" s="169"/>
      <c r="F1" s="169"/>
      <c r="G1" s="169"/>
      <c r="H1" s="169"/>
      <c r="I1" s="169"/>
      <c r="J1" s="169"/>
      <c r="K1" s="169"/>
      <c r="L1" s="169"/>
    </row>
    <row r="2" customHeight="1" spans="1:14">
      <c r="A2" s="170"/>
      <c r="B2" s="170"/>
      <c r="C2" s="171"/>
      <c r="D2" s="170"/>
      <c r="E2" s="170"/>
      <c r="F2" s="170"/>
      <c r="G2" s="170"/>
      <c r="H2" s="170"/>
      <c r="I2" s="170"/>
      <c r="J2" s="170"/>
      <c r="K2" s="170"/>
      <c r="L2" s="170"/>
    </row>
    <row r="3" ht="20.25" customHeight="1" spans="1:14">
      <c r="A3" s="172" t="s">
        <v>123</v>
      </c>
      <c r="B3" s="172"/>
      <c r="C3" s="173"/>
      <c r="D3" s="174"/>
      <c r="E3" s="174"/>
      <c r="F3" s="174"/>
      <c r="G3" s="174"/>
      <c r="H3" s="174"/>
      <c r="I3" s="175" t="s">
        <v>100</v>
      </c>
      <c r="J3" s="175"/>
      <c r="K3" s="175"/>
      <c r="L3" s="175"/>
    </row>
    <row r="4" ht="24.75" customHeight="1" spans="1:14">
      <c r="A4" s="176"/>
      <c r="B4" s="177"/>
      <c r="C4" s="178" t="s">
        <v>124</v>
      </c>
      <c r="D4" s="179" t="s">
        <v>125</v>
      </c>
      <c r="E4" s="179" t="s">
        <v>126</v>
      </c>
      <c r="F4" s="179"/>
      <c r="G4" s="179"/>
      <c r="H4" s="179"/>
      <c r="I4" s="179"/>
      <c r="J4" s="179" t="s">
        <v>127</v>
      </c>
      <c r="K4" s="179"/>
      <c r="L4" s="180"/>
    </row>
    <row r="5" ht="48.75" customHeight="1" spans="1:14">
      <c r="A5" s="181"/>
      <c r="B5" s="182"/>
      <c r="C5" s="183"/>
      <c r="D5" s="184"/>
      <c r="E5" s="184" t="s">
        <v>128</v>
      </c>
      <c r="F5" s="184" t="s">
        <v>129</v>
      </c>
      <c r="G5" s="184" t="s">
        <v>130</v>
      </c>
      <c r="H5" s="184" t="s">
        <v>131</v>
      </c>
      <c r="I5" s="184" t="s">
        <v>132</v>
      </c>
      <c r="J5" s="184" t="s">
        <v>128</v>
      </c>
      <c r="K5" s="184" t="s">
        <v>133</v>
      </c>
      <c r="L5" s="185" t="s">
        <v>134</v>
      </c>
    </row>
    <row r="6" ht="22.5" customHeight="1" spans="1:14">
      <c r="A6" s="186" t="s">
        <v>135</v>
      </c>
      <c r="B6" s="187"/>
      <c r="C6" s="188">
        <f>SUM(C7:C15)</f>
        <v>102</v>
      </c>
      <c r="D6" s="188">
        <f>SUM(D7:D15)+D16</f>
        <v>14795</v>
      </c>
      <c r="E6" s="188">
        <f t="shared" ref="E6:L6" si="0">SUM(E7:E16)</f>
        <v>3314</v>
      </c>
      <c r="F6" s="188">
        <f t="shared" si="0"/>
        <v>1911</v>
      </c>
      <c r="G6" s="188">
        <f t="shared" si="0"/>
        <v>609</v>
      </c>
      <c r="H6" s="188">
        <f t="shared" si="0"/>
        <v>233</v>
      </c>
      <c r="I6" s="188">
        <f t="shared" si="0"/>
        <v>561</v>
      </c>
      <c r="J6" s="188">
        <f t="shared" si="0"/>
        <v>11481</v>
      </c>
      <c r="K6" s="188">
        <f t="shared" si="0"/>
        <v>11481</v>
      </c>
      <c r="L6" s="189"/>
      <c r="N6" s="190"/>
    </row>
    <row r="7" ht="18.95" customHeight="1" spans="1:14">
      <c r="A7" s="191" t="s">
        <v>136</v>
      </c>
      <c r="B7" s="192" t="s">
        <v>137</v>
      </c>
      <c r="C7" s="193">
        <v>23</v>
      </c>
      <c r="D7" s="194">
        <f>E7+J7</f>
        <v>4480</v>
      </c>
      <c r="E7" s="193">
        <f>F7+G7+H7+I7</f>
        <v>2961</v>
      </c>
      <c r="F7" s="193">
        <f>'人员类支出 '!I9</f>
        <v>1646</v>
      </c>
      <c r="G7" s="193">
        <f>'人员类支出 '!J9</f>
        <v>533</v>
      </c>
      <c r="H7" s="193">
        <v>233</v>
      </c>
      <c r="I7" s="193">
        <v>549</v>
      </c>
      <c r="J7" s="195">
        <f t="shared" ref="J7:J16" si="1">K7+L7</f>
        <v>1519</v>
      </c>
      <c r="K7" s="193">
        <f>'特定目标类支出明细 '!F7</f>
        <v>1519</v>
      </c>
      <c r="L7" s="196"/>
    </row>
    <row r="8" ht="18.95" customHeight="1" spans="1:14">
      <c r="A8" s="191" t="s">
        <v>138</v>
      </c>
      <c r="B8" s="197" t="s">
        <v>139</v>
      </c>
      <c r="C8" s="193">
        <v>8</v>
      </c>
      <c r="D8" s="194">
        <f>E8+J8</f>
        <v>397</v>
      </c>
      <c r="E8" s="193"/>
      <c r="F8" s="193"/>
      <c r="G8" s="193"/>
      <c r="H8" s="193"/>
      <c r="I8" s="193"/>
      <c r="J8" s="195">
        <f t="shared" si="1"/>
        <v>397</v>
      </c>
      <c r="K8" s="193">
        <f>'特定目标类支出明细 '!F38</f>
        <v>397</v>
      </c>
      <c r="L8" s="196"/>
    </row>
    <row r="9" ht="18.95" customHeight="1" spans="1:14">
      <c r="A9" s="191" t="s">
        <v>140</v>
      </c>
      <c r="B9" s="192" t="s">
        <v>141</v>
      </c>
      <c r="C9" s="193">
        <v>12</v>
      </c>
      <c r="D9" s="194">
        <f>E9+J9</f>
        <v>1035</v>
      </c>
      <c r="E9" s="193"/>
      <c r="F9" s="193"/>
      <c r="G9" s="193"/>
      <c r="H9" s="193"/>
      <c r="I9" s="193"/>
      <c r="J9" s="195">
        <f t="shared" si="1"/>
        <v>1035</v>
      </c>
      <c r="K9" s="193">
        <f>'特定目标类支出明细 '!F54</f>
        <v>1035</v>
      </c>
      <c r="L9" s="196"/>
    </row>
    <row r="10" ht="18.95" customHeight="1" spans="1:14">
      <c r="A10" s="191" t="s">
        <v>142</v>
      </c>
      <c r="B10" s="192" t="s">
        <v>143</v>
      </c>
      <c r="C10" s="193">
        <v>8</v>
      </c>
      <c r="D10" s="194">
        <f t="shared" ref="D10:D16" si="2">E10+J10</f>
        <v>332</v>
      </c>
      <c r="E10" s="193"/>
      <c r="F10" s="193"/>
      <c r="G10" s="193"/>
      <c r="H10" s="193"/>
      <c r="I10" s="193"/>
      <c r="J10" s="195">
        <f t="shared" si="1"/>
        <v>332</v>
      </c>
      <c r="K10" s="195">
        <f>'特定目标类支出明细 '!F74</f>
        <v>332</v>
      </c>
      <c r="L10" s="195"/>
    </row>
    <row r="11" ht="18.95" customHeight="1" spans="1:14">
      <c r="A11" s="191" t="s">
        <v>144</v>
      </c>
      <c r="B11" s="197" t="s">
        <v>145</v>
      </c>
      <c r="C11" s="193">
        <v>15</v>
      </c>
      <c r="D11" s="194">
        <f t="shared" si="2"/>
        <v>680</v>
      </c>
      <c r="E11" s="193"/>
      <c r="F11" s="193"/>
      <c r="G11" s="193"/>
      <c r="H11" s="193"/>
      <c r="I11" s="193"/>
      <c r="J11" s="195">
        <f t="shared" si="1"/>
        <v>680</v>
      </c>
      <c r="K11" s="195">
        <f>'特定目标类支出明细 '!F81</f>
        <v>680</v>
      </c>
      <c r="L11" s="195"/>
    </row>
    <row r="12" ht="18.95" customHeight="1" spans="1:14">
      <c r="A12" s="191" t="s">
        <v>146</v>
      </c>
      <c r="B12" s="197" t="s">
        <v>147</v>
      </c>
      <c r="C12" s="193">
        <v>12</v>
      </c>
      <c r="D12" s="194">
        <f t="shared" si="2"/>
        <v>497</v>
      </c>
      <c r="E12" s="193"/>
      <c r="F12" s="193"/>
      <c r="G12" s="193"/>
      <c r="H12" s="193"/>
      <c r="I12" s="193"/>
      <c r="J12" s="195">
        <f t="shared" si="1"/>
        <v>497</v>
      </c>
      <c r="K12" s="195">
        <f>'特定目标类支出明细 '!F86</f>
        <v>497</v>
      </c>
      <c r="L12" s="195"/>
    </row>
    <row r="13" ht="18.95" customHeight="1" spans="1:14">
      <c r="A13" s="191" t="s">
        <v>148</v>
      </c>
      <c r="B13" s="192" t="s">
        <v>149</v>
      </c>
      <c r="C13" s="193">
        <v>11</v>
      </c>
      <c r="D13" s="194">
        <f t="shared" si="2"/>
        <v>4871</v>
      </c>
      <c r="E13" s="193"/>
      <c r="F13" s="193"/>
      <c r="G13" s="193"/>
      <c r="H13" s="193"/>
      <c r="I13" s="193"/>
      <c r="J13" s="195">
        <f t="shared" si="1"/>
        <v>4871</v>
      </c>
      <c r="K13" s="195">
        <f>'特定目标类支出明细 '!F101</f>
        <v>4871</v>
      </c>
      <c r="L13" s="195"/>
    </row>
    <row r="14" ht="18.95" customHeight="1" spans="1:14">
      <c r="A14" s="191" t="s">
        <v>150</v>
      </c>
      <c r="B14" s="197" t="s">
        <v>151</v>
      </c>
      <c r="C14" s="193">
        <v>6</v>
      </c>
      <c r="D14" s="194">
        <f t="shared" si="2"/>
        <v>50</v>
      </c>
      <c r="E14" s="193"/>
      <c r="F14" s="193"/>
      <c r="G14" s="193"/>
      <c r="H14" s="193"/>
      <c r="I14" s="193"/>
      <c r="J14" s="195">
        <f t="shared" si="1"/>
        <v>50</v>
      </c>
      <c r="K14" s="198">
        <f>'特定目标类支出明细 '!F130</f>
        <v>50</v>
      </c>
      <c r="L14" s="195"/>
    </row>
    <row r="15" ht="18.95" customHeight="1" spans="1:14">
      <c r="A15" s="199" t="s">
        <v>152</v>
      </c>
      <c r="B15" s="200" t="s">
        <v>153</v>
      </c>
      <c r="C15" s="201">
        <v>7</v>
      </c>
      <c r="D15" s="194">
        <f t="shared" si="2"/>
        <v>453</v>
      </c>
      <c r="E15" s="193">
        <f>F15+G15+H15+I15</f>
        <v>353</v>
      </c>
      <c r="F15" s="201">
        <f>'人员类支出 '!I10</f>
        <v>265</v>
      </c>
      <c r="G15" s="201">
        <f>'人员类支出 '!J10</f>
        <v>76</v>
      </c>
      <c r="H15" s="201"/>
      <c r="I15" s="201">
        <v>12</v>
      </c>
      <c r="J15" s="195">
        <f t="shared" si="1"/>
        <v>100</v>
      </c>
      <c r="K15" s="193">
        <f>'特定目标类支出明细 '!F135</f>
        <v>100</v>
      </c>
      <c r="L15" s="202"/>
    </row>
    <row r="16" ht="18.95" customHeight="1" spans="1:14">
      <c r="A16" s="203" t="s">
        <v>154</v>
      </c>
      <c r="B16" s="204" t="s">
        <v>155</v>
      </c>
      <c r="C16" s="205" t="s">
        <v>156</v>
      </c>
      <c r="D16" s="206">
        <f t="shared" si="2"/>
        <v>2000</v>
      </c>
      <c r="E16" s="207"/>
      <c r="F16" s="205"/>
      <c r="G16" s="205"/>
      <c r="H16" s="205"/>
      <c r="I16" s="205"/>
      <c r="J16" s="208">
        <f t="shared" si="1"/>
        <v>2000</v>
      </c>
      <c r="K16" s="208">
        <f>'特定目标类支出明细 '!F139</f>
        <v>2000</v>
      </c>
      <c r="L16" s="209"/>
    </row>
    <row r="17" spans="1:2">
      <c r="A17" s="210" t="s">
        <v>157</v>
      </c>
      <c r="B17" s="210" t="s">
        <v>158</v>
      </c>
    </row>
  </sheetData>
  <mergeCells count="9">
    <mergeCell ref="A1:L1"/>
    <mergeCell ref="A3:B3"/>
    <mergeCell ref="I3:L3"/>
    <mergeCell ref="E4:I4"/>
    <mergeCell ref="J4:L4"/>
    <mergeCell ref="A6:B6"/>
    <mergeCell ref="C4:C5"/>
    <mergeCell ref="D4:D5"/>
    <mergeCell ref="A4:B5"/>
  </mergeCells>
  <printOptions horizontalCentered="1"/>
  <pageMargins left="0.747916666666667" right="0.747916666666667" top="0.984027777777778" bottom="0.984027777777778" header="0.511805555555556" footer="0.511805555555556"/>
  <pageSetup paperSize="9" firstPageNumber="17" orientation="landscape" useFirstPageNumber="1" horizontalDpi="600" verticalDpi="600"/>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Y12"/>
  <sheetViews>
    <sheetView workbookViewId="0">
      <selection activeCell="N8" sqref="N8"/>
    </sheetView>
  </sheetViews>
  <sheetFormatPr defaultColWidth="9" defaultRowHeight="13.5"/>
  <cols>
    <col min="1" max="1" width="8.75" customWidth="1"/>
    <col min="2" max="2" width="1.13333333333333" hidden="1" customWidth="1"/>
    <col min="3" max="5" width="3.88333333333333" hidden="1" customWidth="1"/>
    <col min="6" max="6" width="13.25" hidden="1" customWidth="1"/>
    <col min="7" max="7" width="6.25" customWidth="1"/>
    <col min="8" max="8" width="7.5" customWidth="1"/>
    <col min="9" max="9" width="7.38333333333333" customWidth="1"/>
    <col min="10" max="10" width="10.775" customWidth="1"/>
    <col min="11" max="11" width="6.55833333333333" customWidth="1"/>
    <col min="12" max="12" width="4.75" customWidth="1"/>
    <col min="13" max="13" width="6" customWidth="1"/>
    <col min="14" max="14" width="5" customWidth="1"/>
    <col min="15" max="15" width="5.63333333333333" customWidth="1"/>
    <col min="16" max="16" width="5.38333333333333" customWidth="1"/>
    <col min="17" max="17" width="5.63333333333333" customWidth="1"/>
    <col min="18" max="18" width="7.88333333333333" customWidth="1"/>
    <col min="19" max="19" width="4.13333333333333" customWidth="1"/>
    <col min="20" max="20" width="7.25" customWidth="1"/>
    <col min="21" max="21" width="6.75" customWidth="1"/>
    <col min="22" max="22" width="7.63333333333333" customWidth="1"/>
    <col min="23" max="23" width="4.88333333333333" customWidth="1"/>
    <col min="24" max="25" width="5.5" customWidth="1"/>
    <col min="26" max="28" width="9" customWidth="1"/>
    <col min="29" max="29" width="12.8916666666667"/>
  </cols>
  <sheetData>
    <row r="2" ht="27" spans="1:25">
      <c r="A2" s="128" t="s">
        <v>159</v>
      </c>
      <c r="B2" s="128"/>
      <c r="C2" s="128"/>
      <c r="D2" s="128"/>
      <c r="E2" s="128"/>
      <c r="F2" s="128"/>
      <c r="G2" s="151"/>
      <c r="H2" s="128"/>
      <c r="I2" s="128"/>
      <c r="J2" s="128"/>
      <c r="K2" s="128"/>
      <c r="L2" s="128"/>
      <c r="M2" s="128"/>
      <c r="N2" s="128"/>
      <c r="O2" s="128"/>
      <c r="P2" s="128"/>
      <c r="Q2" s="128"/>
      <c r="R2" s="128"/>
      <c r="S2" s="128"/>
      <c r="T2" s="128"/>
      <c r="U2" s="128"/>
      <c r="V2" s="128"/>
      <c r="W2" s="128"/>
      <c r="X2" s="128"/>
      <c r="Y2" s="128"/>
    </row>
    <row r="3" ht="12.75" customHeight="1" spans="1:25">
      <c r="H3" s="152"/>
    </row>
    <row r="4" ht="18.75" customHeight="1" spans="1:25">
      <c r="H4" s="152"/>
      <c r="W4" t="s">
        <v>100</v>
      </c>
      <c r="Y4" s="153"/>
    </row>
    <row r="5" ht="21.75" customHeight="1" spans="1:25">
      <c r="A5" s="131" t="s">
        <v>160</v>
      </c>
      <c r="B5" s="154" t="s">
        <v>161</v>
      </c>
      <c r="C5" s="154"/>
      <c r="D5" s="154"/>
      <c r="E5" s="154"/>
      <c r="F5" s="154"/>
      <c r="G5" s="155" t="s">
        <v>162</v>
      </c>
      <c r="H5" s="156" t="s">
        <v>163</v>
      </c>
      <c r="I5" s="134" t="s">
        <v>164</v>
      </c>
      <c r="J5" s="155"/>
      <c r="K5" s="155"/>
      <c r="L5" s="155"/>
      <c r="M5" s="155"/>
      <c r="N5" s="155"/>
      <c r="O5" s="155"/>
      <c r="P5" s="155"/>
      <c r="Q5" s="155"/>
      <c r="R5" s="155"/>
      <c r="S5" s="155"/>
      <c r="T5" s="155"/>
      <c r="U5" s="155"/>
      <c r="V5" s="155"/>
      <c r="W5" s="155"/>
      <c r="X5" s="155"/>
      <c r="Y5" s="155"/>
    </row>
    <row r="6" ht="19.5" customHeight="1" spans="1:25">
      <c r="A6" s="137"/>
      <c r="B6" s="154" t="s">
        <v>165</v>
      </c>
      <c r="C6" s="154" t="s">
        <v>166</v>
      </c>
      <c r="D6" s="154" t="s">
        <v>167</v>
      </c>
      <c r="E6" s="154" t="s">
        <v>168</v>
      </c>
      <c r="F6" s="154" t="s">
        <v>169</v>
      </c>
      <c r="G6" s="155"/>
      <c r="H6" s="156"/>
      <c r="I6" s="155" t="s">
        <v>170</v>
      </c>
      <c r="J6" s="155" t="s">
        <v>171</v>
      </c>
      <c r="K6" s="157" t="s">
        <v>172</v>
      </c>
      <c r="L6" s="158"/>
      <c r="M6" s="158"/>
      <c r="N6" s="158"/>
      <c r="O6" s="158"/>
      <c r="P6" s="159"/>
      <c r="Q6" s="155" t="s">
        <v>171</v>
      </c>
      <c r="R6" s="155"/>
      <c r="S6" s="155"/>
      <c r="T6" s="155"/>
      <c r="U6" s="155"/>
      <c r="V6" s="155"/>
      <c r="W6" s="155"/>
      <c r="X6" s="155"/>
      <c r="Y6" s="155"/>
    </row>
    <row r="7" ht="40" customHeight="1" spans="1:25">
      <c r="A7" s="139"/>
      <c r="B7" s="154"/>
      <c r="C7" s="154"/>
      <c r="D7" s="154"/>
      <c r="E7" s="154"/>
      <c r="F7" s="154"/>
      <c r="G7" s="155"/>
      <c r="H7" s="156"/>
      <c r="I7" s="155"/>
      <c r="J7" s="155"/>
      <c r="K7" s="155" t="s">
        <v>173</v>
      </c>
      <c r="L7" s="155" t="s">
        <v>174</v>
      </c>
      <c r="M7" s="134" t="s">
        <v>175</v>
      </c>
      <c r="N7" s="155" t="s">
        <v>176</v>
      </c>
      <c r="O7" s="141" t="s">
        <v>177</v>
      </c>
      <c r="P7" s="155" t="s">
        <v>178</v>
      </c>
      <c r="Q7" s="155" t="s">
        <v>179</v>
      </c>
      <c r="R7" s="134" t="s">
        <v>180</v>
      </c>
      <c r="S7" s="155" t="s">
        <v>181</v>
      </c>
      <c r="T7" s="155" t="s">
        <v>182</v>
      </c>
      <c r="U7" s="155" t="s">
        <v>183</v>
      </c>
      <c r="V7" s="134" t="s">
        <v>184</v>
      </c>
      <c r="W7" s="134" t="s">
        <v>185</v>
      </c>
      <c r="X7" s="141" t="s">
        <v>186</v>
      </c>
      <c r="Y7" s="134" t="s">
        <v>187</v>
      </c>
    </row>
    <row r="8" ht="36" customHeight="1" spans="1:25">
      <c r="A8" s="160" t="s">
        <v>102</v>
      </c>
      <c r="B8" s="143" t="e">
        <f>B9+#REF!</f>
        <v>#REF!</v>
      </c>
      <c r="C8" s="143" t="e">
        <f>C9+#REF!</f>
        <v>#REF!</v>
      </c>
      <c r="D8" s="143" t="e">
        <f>D9+#REF!</f>
        <v>#REF!</v>
      </c>
      <c r="E8" s="143" t="e">
        <f>E9+#REF!</f>
        <v>#REF!</v>
      </c>
      <c r="F8" s="143" t="e">
        <f>F9+#REF!</f>
        <v>#REF!</v>
      </c>
      <c r="G8" s="161">
        <f t="shared" ref="G8:N8" si="0">G9+G10</f>
        <v>102</v>
      </c>
      <c r="H8" s="162">
        <f t="shared" si="0"/>
        <v>2520</v>
      </c>
      <c r="I8" s="163">
        <f t="shared" si="0"/>
        <v>1911</v>
      </c>
      <c r="J8" s="163">
        <f t="shared" si="0"/>
        <v>609</v>
      </c>
      <c r="K8" s="163">
        <f t="shared" si="0"/>
        <v>456</v>
      </c>
      <c r="L8" s="163">
        <f t="shared" si="0"/>
        <v>264</v>
      </c>
      <c r="M8" s="163">
        <f t="shared" si="0"/>
        <v>783</v>
      </c>
      <c r="N8" s="163">
        <f t="shared" si="0"/>
        <v>240</v>
      </c>
      <c r="O8" s="163">
        <f t="shared" ref="O8:Y8" si="1">O9+O10</f>
        <v>166</v>
      </c>
      <c r="P8" s="163">
        <f t="shared" si="1"/>
        <v>2</v>
      </c>
      <c r="Q8" s="163"/>
      <c r="R8" s="163">
        <f t="shared" si="1"/>
        <v>104</v>
      </c>
      <c r="S8" s="163"/>
      <c r="T8" s="163">
        <f t="shared" si="1"/>
        <v>100</v>
      </c>
      <c r="U8" s="163">
        <f t="shared" si="1"/>
        <v>228</v>
      </c>
      <c r="V8" s="163">
        <f t="shared" si="1"/>
        <v>109</v>
      </c>
      <c r="W8" s="163">
        <f t="shared" si="1"/>
        <v>4</v>
      </c>
      <c r="X8" s="163">
        <f t="shared" si="1"/>
        <v>51</v>
      </c>
      <c r="Y8" s="163">
        <f t="shared" si="1"/>
        <v>13</v>
      </c>
    </row>
    <row r="9" ht="51" customHeight="1" spans="1:25">
      <c r="A9" s="155" t="s">
        <v>188</v>
      </c>
      <c r="B9" s="143">
        <f>25+8+4</f>
        <v>37</v>
      </c>
      <c r="C9" s="143">
        <v>16</v>
      </c>
      <c r="D9" s="143"/>
      <c r="E9" s="143"/>
      <c r="F9" s="143"/>
      <c r="G9" s="164">
        <v>87</v>
      </c>
      <c r="H9" s="165">
        <f>I9+J9</f>
        <v>2179</v>
      </c>
      <c r="I9" s="163">
        <f>K9+L9+M9+N9+O9+P9</f>
        <v>1646</v>
      </c>
      <c r="J9" s="163">
        <f>Q9+R9+S9+T9+U9+V9+W9+X9+Y9</f>
        <v>533</v>
      </c>
      <c r="K9" s="163">
        <f>33*12</f>
        <v>396</v>
      </c>
      <c r="L9" s="163">
        <f>19*12</f>
        <v>228</v>
      </c>
      <c r="M9" s="163">
        <f>35*12+258</f>
        <v>678</v>
      </c>
      <c r="N9" s="163">
        <v>196</v>
      </c>
      <c r="O9" s="163">
        <v>146</v>
      </c>
      <c r="P9" s="163">
        <v>2</v>
      </c>
      <c r="Q9" s="163"/>
      <c r="R9" s="163">
        <v>104</v>
      </c>
      <c r="S9" s="163"/>
      <c r="T9" s="163">
        <v>80</v>
      </c>
      <c r="U9" s="163">
        <v>200</v>
      </c>
      <c r="V9" s="163">
        <f>8*12</f>
        <v>96</v>
      </c>
      <c r="W9" s="163">
        <v>2</v>
      </c>
      <c r="X9" s="163">
        <v>44</v>
      </c>
      <c r="Y9" s="163">
        <v>7</v>
      </c>
    </row>
    <row r="10" ht="60" customHeight="1" spans="1:25">
      <c r="A10" s="155" t="s">
        <v>189</v>
      </c>
      <c r="B10" s="143"/>
      <c r="C10" s="143"/>
      <c r="D10" s="143"/>
      <c r="E10" s="143"/>
      <c r="F10" s="143"/>
      <c r="G10" s="164">
        <v>15</v>
      </c>
      <c r="H10" s="165">
        <f>I10+J10</f>
        <v>341</v>
      </c>
      <c r="I10" s="163">
        <f>K10+L10+M10+N10+O10+P10</f>
        <v>265</v>
      </c>
      <c r="J10" s="163">
        <f>Q10+R10+S10+T10+U10+V10+W10+X10+Y10</f>
        <v>76</v>
      </c>
      <c r="K10" s="163">
        <f>5*12</f>
        <v>60</v>
      </c>
      <c r="L10" s="163">
        <f>3*12</f>
        <v>36</v>
      </c>
      <c r="M10" s="163">
        <f>5*12+45</f>
        <v>105</v>
      </c>
      <c r="N10" s="163">
        <v>44</v>
      </c>
      <c r="O10" s="163">
        <v>20</v>
      </c>
      <c r="P10" s="163"/>
      <c r="Q10" s="163"/>
      <c r="R10" s="163"/>
      <c r="S10" s="163"/>
      <c r="T10" s="163">
        <v>20</v>
      </c>
      <c r="U10" s="163">
        <v>28</v>
      </c>
      <c r="V10" s="163">
        <v>13</v>
      </c>
      <c r="W10" s="163">
        <v>2</v>
      </c>
      <c r="X10" s="163">
        <v>7</v>
      </c>
      <c r="Y10" s="163">
        <f>0.5*12</f>
        <v>6</v>
      </c>
    </row>
    <row r="11" ht="29.25" customHeight="1" spans="1:25">
      <c r="A11" s="166" t="s">
        <v>190</v>
      </c>
      <c r="B11" s="148"/>
      <c r="C11" s="148"/>
      <c r="D11" s="148"/>
      <c r="E11" s="148"/>
      <c r="F11" s="148"/>
      <c r="G11" s="167"/>
      <c r="H11" s="148"/>
      <c r="I11" s="148"/>
      <c r="J11" s="148"/>
      <c r="K11" s="148"/>
      <c r="L11" s="148"/>
      <c r="M11" s="148"/>
      <c r="N11" s="148"/>
      <c r="O11" s="148"/>
      <c r="P11" s="148"/>
      <c r="Q11" s="148"/>
      <c r="R11" s="148"/>
      <c r="S11" s="148"/>
      <c r="T11" s="148"/>
      <c r="U11" s="148"/>
      <c r="V11" s="148"/>
      <c r="W11" s="148"/>
      <c r="X11" s="148"/>
      <c r="Y11" s="150"/>
    </row>
    <row r="12" spans="1:25">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row>
  </sheetData>
  <mergeCells count="16">
    <mergeCell ref="A2:Y2"/>
    <mergeCell ref="B5:F5"/>
    <mergeCell ref="I5:Y5"/>
    <mergeCell ref="K6:P6"/>
    <mergeCell ref="Q6:Y6"/>
    <mergeCell ref="A11:Y11"/>
    <mergeCell ref="A5:A7"/>
    <mergeCell ref="B6:B7"/>
    <mergeCell ref="C6:C7"/>
    <mergeCell ref="D6:D7"/>
    <mergeCell ref="E6:E7"/>
    <mergeCell ref="F6:F7"/>
    <mergeCell ref="G5:G7"/>
    <mergeCell ref="H5:H7"/>
    <mergeCell ref="I6:I7"/>
    <mergeCell ref="J6:J7"/>
  </mergeCells>
  <pageMargins left="0.751388888888889" right="0.751388888888889" top="1" bottom="1" header="0.5" footer="0.5"/>
  <pageSetup paperSize="9" scale="94" firstPageNumber="18" fitToHeight="0" orientation="landscape"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2"/>
    <pageSetUpPr fitToPage="1"/>
  </sheetPr>
  <dimension ref="A2:AG16"/>
  <sheetViews>
    <sheetView zoomScale="90" zoomScaleNormal="90" workbookViewId="0">
      <pane xSplit="1" ySplit="7" topLeftCell="B8" activePane="bottomRight" state="frozen"/>
      <selection/>
      <selection pane="topRight"/>
      <selection pane="bottomLeft"/>
      <selection pane="bottomRight" activeCell="Y8" sqref="Y8"/>
    </sheetView>
  </sheetViews>
  <sheetFormatPr defaultColWidth="9" defaultRowHeight="13.5"/>
  <cols>
    <col min="1" max="1" width="18.25" customWidth="1"/>
    <col min="2" max="2" width="1.125" hidden="1" customWidth="1"/>
    <col min="3" max="5" width="3.875" hidden="1" customWidth="1"/>
    <col min="6" max="6" width="13.25" hidden="1" customWidth="1"/>
    <col min="7" max="7" width="13.125" customWidth="1"/>
    <col min="8" max="8" width="7.625" customWidth="1"/>
    <col min="9" max="11" width="7.75" customWidth="1"/>
    <col min="12" max="12" width="10.25" customWidth="1"/>
    <col min="13" max="16" width="7.75" customWidth="1"/>
    <col min="17" max="17" width="7.125" customWidth="1"/>
    <col min="18" max="18" width="6.75" customWidth="1"/>
    <col min="19" max="19" width="8.375" customWidth="1"/>
    <col min="20" max="20" width="7.75" customWidth="1"/>
    <col min="21" max="22" width="7.625" customWidth="1"/>
    <col min="23" max="23" width="7.75" customWidth="1"/>
    <col min="24" max="29" width="6.125" customWidth="1"/>
    <col min="30" max="30" width="7" customWidth="1"/>
    <col min="31" max="31" width="6.5" customWidth="1"/>
    <col min="32" max="32" width="10.1333333333333" customWidth="1"/>
    <col min="33" max="33" width="9.71666666666667" customWidth="1"/>
    <col min="34" max="36" width="9" customWidth="1"/>
  </cols>
  <sheetData>
    <row r="2" ht="27" spans="1:33">
      <c r="A2" s="128" t="s">
        <v>191</v>
      </c>
      <c r="B2" s="128"/>
      <c r="C2" s="128"/>
      <c r="D2" s="128"/>
      <c r="E2" s="128"/>
      <c r="F2" s="128"/>
      <c r="G2" s="128"/>
      <c r="H2" s="128"/>
      <c r="I2" s="129"/>
      <c r="J2" s="128"/>
      <c r="K2" s="128"/>
      <c r="L2" s="128"/>
      <c r="M2" s="128"/>
      <c r="N2" s="128"/>
      <c r="O2" s="128"/>
      <c r="P2" s="128"/>
      <c r="Q2" s="128"/>
      <c r="R2" s="128"/>
      <c r="S2" s="128"/>
      <c r="T2" s="128"/>
      <c r="U2" s="128"/>
      <c r="V2" s="128"/>
      <c r="W2" s="128"/>
      <c r="X2" s="128"/>
      <c r="Y2" s="128"/>
      <c r="Z2" s="128"/>
      <c r="AA2" s="128"/>
      <c r="AB2" s="128"/>
      <c r="AC2" s="128"/>
      <c r="AD2" s="128"/>
      <c r="AE2" s="128"/>
      <c r="AF2" s="128"/>
      <c r="AG2" s="128"/>
    </row>
    <row r="3" ht="12.75" customHeight="1" spans="1:33">
      <c r="G3" s="130"/>
    </row>
    <row r="4" ht="18.75" customHeight="1" spans="1:33">
      <c r="G4" s="130"/>
    </row>
    <row r="5" ht="21.75" customHeight="1" spans="1:33">
      <c r="A5" s="131" t="s">
        <v>160</v>
      </c>
      <c r="B5" s="132" t="s">
        <v>161</v>
      </c>
      <c r="C5" s="132"/>
      <c r="D5" s="132"/>
      <c r="E5" s="132"/>
      <c r="F5" s="132"/>
      <c r="G5" s="133" t="s">
        <v>163</v>
      </c>
      <c r="H5" s="134" t="s">
        <v>192</v>
      </c>
      <c r="I5" s="135"/>
      <c r="J5" s="136"/>
      <c r="K5" s="136"/>
      <c r="L5" s="136"/>
      <c r="M5" s="136"/>
      <c r="N5" s="136"/>
      <c r="O5" s="136"/>
      <c r="P5" s="136"/>
      <c r="Q5" s="136"/>
      <c r="R5" s="136"/>
      <c r="S5" s="136"/>
      <c r="T5" s="136"/>
      <c r="U5" s="136"/>
      <c r="V5" s="136"/>
      <c r="W5" s="136"/>
      <c r="X5" s="136"/>
      <c r="Y5" s="136"/>
      <c r="Z5" s="136"/>
      <c r="AA5" s="136"/>
      <c r="AB5" s="136"/>
      <c r="AC5" s="136"/>
      <c r="AD5" s="136"/>
      <c r="AE5" s="136"/>
      <c r="AF5" s="136"/>
      <c r="AG5" s="136"/>
    </row>
    <row r="6" ht="19.5" customHeight="1" spans="1:33">
      <c r="A6" s="137"/>
      <c r="B6" s="132" t="s">
        <v>165</v>
      </c>
      <c r="C6" s="132" t="s">
        <v>166</v>
      </c>
      <c r="D6" s="132" t="s">
        <v>167</v>
      </c>
      <c r="E6" s="132" t="s">
        <v>168</v>
      </c>
      <c r="F6" s="132" t="s">
        <v>169</v>
      </c>
      <c r="G6" s="133"/>
      <c r="H6" s="134" t="s">
        <v>193</v>
      </c>
      <c r="I6" s="134" t="s">
        <v>194</v>
      </c>
      <c r="J6" s="134" t="s">
        <v>195</v>
      </c>
      <c r="K6" s="138" t="s">
        <v>196</v>
      </c>
      <c r="L6" s="134" t="s">
        <v>197</v>
      </c>
      <c r="M6" s="138" t="s">
        <v>198</v>
      </c>
      <c r="N6" s="134" t="s">
        <v>199</v>
      </c>
      <c r="O6" s="138" t="s">
        <v>200</v>
      </c>
      <c r="P6" s="134" t="s">
        <v>201</v>
      </c>
      <c r="Q6" s="134" t="s">
        <v>193</v>
      </c>
      <c r="R6" s="136"/>
      <c r="S6" s="136"/>
      <c r="T6" s="136"/>
      <c r="U6" s="136"/>
      <c r="V6" s="136"/>
      <c r="W6" s="134" t="s">
        <v>194</v>
      </c>
      <c r="X6" s="134"/>
      <c r="Y6" s="134"/>
      <c r="Z6" s="134"/>
      <c r="AA6" s="134"/>
      <c r="AB6" s="134"/>
      <c r="AC6" s="134"/>
      <c r="AD6" s="134" t="s">
        <v>195</v>
      </c>
      <c r="AE6" s="134"/>
      <c r="AF6" s="134"/>
      <c r="AG6" s="134"/>
    </row>
    <row r="7" ht="45.75" customHeight="1" spans="1:33">
      <c r="A7" s="139"/>
      <c r="B7" s="132"/>
      <c r="C7" s="132"/>
      <c r="D7" s="132"/>
      <c r="E7" s="132"/>
      <c r="F7" s="132"/>
      <c r="G7" s="133"/>
      <c r="H7" s="136"/>
      <c r="I7" s="135"/>
      <c r="J7" s="134"/>
      <c r="K7" s="140"/>
      <c r="L7" s="134"/>
      <c r="M7" s="140"/>
      <c r="N7" s="134"/>
      <c r="O7" s="140"/>
      <c r="P7" s="134"/>
      <c r="Q7" s="134" t="s">
        <v>202</v>
      </c>
      <c r="R7" s="134" t="s">
        <v>203</v>
      </c>
      <c r="S7" s="134" t="s">
        <v>204</v>
      </c>
      <c r="T7" s="134" t="s">
        <v>205</v>
      </c>
      <c r="U7" s="141" t="s">
        <v>206</v>
      </c>
      <c r="V7" s="141" t="s">
        <v>207</v>
      </c>
      <c r="W7" s="134" t="s">
        <v>208</v>
      </c>
      <c r="X7" s="134" t="s">
        <v>209</v>
      </c>
      <c r="Y7" s="134" t="s">
        <v>210</v>
      </c>
      <c r="Z7" s="134" t="s">
        <v>211</v>
      </c>
      <c r="AA7" s="134" t="s">
        <v>212</v>
      </c>
      <c r="AB7" s="134" t="s">
        <v>213</v>
      </c>
      <c r="AC7" s="134" t="s">
        <v>214</v>
      </c>
      <c r="AD7" s="134" t="s">
        <v>215</v>
      </c>
      <c r="AE7" s="134" t="s">
        <v>216</v>
      </c>
      <c r="AF7" s="134" t="s">
        <v>217</v>
      </c>
      <c r="AG7" s="134" t="s">
        <v>218</v>
      </c>
    </row>
    <row r="8" ht="63" customHeight="1" spans="1:33">
      <c r="A8" s="142" t="s">
        <v>219</v>
      </c>
      <c r="B8" s="143">
        <f>25+8+4</f>
        <v>37</v>
      </c>
      <c r="C8" s="143">
        <v>16</v>
      </c>
      <c r="D8" s="143"/>
      <c r="E8" s="143"/>
      <c r="F8" s="143"/>
      <c r="G8" s="55">
        <f>SUM(H8:P8)</f>
        <v>782</v>
      </c>
      <c r="H8" s="144">
        <f>Q8+R8+S8+T8+U8+V8</f>
        <v>132</v>
      </c>
      <c r="I8" s="144">
        <f>W8+X8+Y8+Z8+AA8+AB8+AC8</f>
        <v>410</v>
      </c>
      <c r="J8" s="144">
        <f>AD8+AE8+AF8+AG8</f>
        <v>101</v>
      </c>
      <c r="K8" s="145">
        <v>25</v>
      </c>
      <c r="L8" s="144">
        <v>36</v>
      </c>
      <c r="M8" s="145">
        <v>40</v>
      </c>
      <c r="N8" s="145">
        <v>27</v>
      </c>
      <c r="O8" s="144">
        <v>8</v>
      </c>
      <c r="P8" s="144">
        <v>3</v>
      </c>
      <c r="Q8" s="145">
        <v>85</v>
      </c>
      <c r="R8" s="145">
        <v>13</v>
      </c>
      <c r="S8" s="145">
        <v>2</v>
      </c>
      <c r="T8" s="145">
        <v>2</v>
      </c>
      <c r="U8" s="145">
        <v>20</v>
      </c>
      <c r="V8" s="145">
        <v>10</v>
      </c>
      <c r="W8" s="145">
        <v>4</v>
      </c>
      <c r="X8" s="144">
        <v>50</v>
      </c>
      <c r="Y8" s="144">
        <v>25</v>
      </c>
      <c r="Z8" s="144">
        <v>48</v>
      </c>
      <c r="AA8" s="144">
        <v>140</v>
      </c>
      <c r="AB8" s="144">
        <v>113</v>
      </c>
      <c r="AC8" s="144">
        <v>30</v>
      </c>
      <c r="AD8" s="144">
        <v>40</v>
      </c>
      <c r="AE8" s="145">
        <v>7</v>
      </c>
      <c r="AF8" s="145">
        <v>7</v>
      </c>
      <c r="AG8" s="145">
        <v>47</v>
      </c>
    </row>
    <row r="9" ht="60.95" customHeight="1" spans="1:33">
      <c r="A9" s="142" t="s">
        <v>220</v>
      </c>
      <c r="B9" s="143"/>
      <c r="C9" s="143"/>
      <c r="D9" s="143"/>
      <c r="E9" s="143"/>
      <c r="F9" s="143"/>
      <c r="G9" s="55">
        <f>H9+I9+J9+L9+M9+N9+P9</f>
        <v>12</v>
      </c>
      <c r="H9" s="145"/>
      <c r="I9" s="144">
        <v>12</v>
      </c>
      <c r="J9" s="145"/>
      <c r="K9" s="145"/>
      <c r="L9" s="146"/>
      <c r="M9" s="145"/>
      <c r="N9" s="145"/>
      <c r="O9" s="145"/>
      <c r="P9" s="145"/>
      <c r="Q9" s="145"/>
      <c r="R9" s="145"/>
      <c r="S9" s="145"/>
      <c r="T9" s="145"/>
      <c r="U9" s="145"/>
      <c r="V9" s="145"/>
      <c r="W9" s="145">
        <v>1</v>
      </c>
      <c r="X9" s="145">
        <v>2</v>
      </c>
      <c r="Y9" s="145">
        <v>4</v>
      </c>
      <c r="Z9" s="145">
        <v>4</v>
      </c>
      <c r="AA9" s="145"/>
      <c r="AB9" s="145"/>
      <c r="AC9" s="145">
        <v>1</v>
      </c>
      <c r="AD9" s="144"/>
      <c r="AE9" s="145"/>
      <c r="AF9" s="145"/>
      <c r="AG9" s="145"/>
    </row>
    <row r="10" ht="29.25" customHeight="1" spans="1:33">
      <c r="A10" s="147" t="s">
        <v>221</v>
      </c>
      <c r="B10" s="148"/>
      <c r="C10" s="148"/>
      <c r="D10" s="148"/>
      <c r="E10" s="148"/>
      <c r="F10" s="148"/>
      <c r="G10" s="148"/>
      <c r="H10" s="148"/>
      <c r="I10" s="149"/>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50"/>
    </row>
    <row r="16" ht="11.1" customHeight="1"/>
  </sheetData>
  <mergeCells count="23">
    <mergeCell ref="A2:AG2"/>
    <mergeCell ref="B5:F5"/>
    <mergeCell ref="H5:AG5"/>
    <mergeCell ref="Q6:V6"/>
    <mergeCell ref="W6:AC6"/>
    <mergeCell ref="AD6:AG6"/>
    <mergeCell ref="A10:AG10"/>
    <mergeCell ref="A5:A7"/>
    <mergeCell ref="B6:B7"/>
    <mergeCell ref="C6:C7"/>
    <mergeCell ref="D6:D7"/>
    <mergeCell ref="E6:E7"/>
    <mergeCell ref="F6:F7"/>
    <mergeCell ref="G5:G7"/>
    <mergeCell ref="H6:H7"/>
    <mergeCell ref="I6:I7"/>
    <mergeCell ref="J6:J7"/>
    <mergeCell ref="K6:K7"/>
    <mergeCell ref="L6:L7"/>
    <mergeCell ref="M6:M7"/>
    <mergeCell ref="N6:N7"/>
    <mergeCell ref="O6:O7"/>
    <mergeCell ref="P6:P7"/>
  </mergeCells>
  <printOptions horizontalCentered="1"/>
  <pageMargins left="0.751388888888889" right="0.279166666666667" top="1.01944444444444" bottom="0.979861111111111" header="0.550694444444444" footer="0.511805555555556"/>
  <pageSetup paperSize="9" scale="56" firstPageNumber="19" orientation="landscape" useFirstPageNumber="1" horizont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9"/>
  <sheetViews>
    <sheetView workbookViewId="0">
      <pane ySplit="4" topLeftCell="A51" activePane="bottomLeft" state="frozen"/>
      <selection/>
      <selection pane="bottomLeft" activeCell="C64" sqref="C64"/>
    </sheetView>
  </sheetViews>
  <sheetFormatPr defaultColWidth="9" defaultRowHeight="13.5" outlineLevelCol="7"/>
  <cols>
    <col min="1" max="1" width="19.125" customWidth="1"/>
    <col min="2" max="2" width="8.5" customWidth="1"/>
    <col min="3" max="3" width="40.625" customWidth="1"/>
    <col min="4" max="6" width="14.25" customWidth="1"/>
    <col min="7" max="7" width="11.375" customWidth="1"/>
    <col min="8" max="8" width="66.25" customWidth="1"/>
  </cols>
  <sheetData>
    <row r="1" ht="36" customHeight="1" spans="1:8">
      <c r="A1" s="61" t="s">
        <v>222</v>
      </c>
      <c r="B1" s="62"/>
      <c r="C1" s="63"/>
      <c r="D1" s="63"/>
      <c r="E1" s="63"/>
      <c r="F1" s="63"/>
      <c r="G1" s="63"/>
      <c r="H1" s="63"/>
    </row>
    <row r="2" ht="36" customHeight="1" spans="1:8">
      <c r="A2" s="63"/>
      <c r="B2" s="62"/>
      <c r="C2" s="63"/>
      <c r="D2" s="63"/>
      <c r="E2" s="63"/>
      <c r="F2" s="63"/>
      <c r="G2" s="63"/>
      <c r="H2" s="63"/>
    </row>
    <row r="3" ht="22.5" customHeight="1" spans="1:8">
      <c r="A3" s="64" t="s">
        <v>223</v>
      </c>
      <c r="B3" s="65" t="s">
        <v>224</v>
      </c>
      <c r="C3" s="66" t="s">
        <v>225</v>
      </c>
      <c r="D3" s="67" t="s">
        <v>226</v>
      </c>
      <c r="E3" s="67" t="s">
        <v>227</v>
      </c>
      <c r="F3" s="67" t="s">
        <v>227</v>
      </c>
      <c r="G3" s="67" t="s">
        <v>228</v>
      </c>
      <c r="H3" s="68" t="s">
        <v>229</v>
      </c>
    </row>
    <row r="4" ht="50.1" customHeight="1" spans="1:8">
      <c r="A4" s="64"/>
      <c r="B4" s="65"/>
      <c r="C4" s="66"/>
      <c r="D4" s="69" t="s">
        <v>230</v>
      </c>
      <c r="E4" s="69" t="s">
        <v>231</v>
      </c>
      <c r="F4" s="69" t="s">
        <v>232</v>
      </c>
      <c r="G4" s="69"/>
      <c r="H4" s="68"/>
    </row>
    <row r="5" ht="15" spans="1:8">
      <c r="A5" s="70"/>
      <c r="B5" s="71"/>
      <c r="C5" s="72" t="s">
        <v>233</v>
      </c>
      <c r="D5" s="73">
        <f>D6+D140+D139</f>
        <v>66893.302</v>
      </c>
      <c r="E5" s="73">
        <f>E6+E140+E139</f>
        <v>63537</v>
      </c>
      <c r="F5" s="73">
        <f>F6+F140+F139</f>
        <v>52638</v>
      </c>
      <c r="G5" s="73"/>
      <c r="H5" s="74"/>
    </row>
    <row r="6" ht="30" customHeight="1" spans="1:8">
      <c r="A6" s="75" t="s">
        <v>234</v>
      </c>
      <c r="B6" s="76"/>
      <c r="C6" s="72" t="s">
        <v>235</v>
      </c>
      <c r="D6" s="73">
        <f t="shared" ref="D6:F6" si="0">D7+D38+D54+D74+D81+D86+D101+D130+D135</f>
        <v>10904.302</v>
      </c>
      <c r="E6" s="73">
        <f t="shared" si="0"/>
        <v>13334</v>
      </c>
      <c r="F6" s="73">
        <f t="shared" si="0"/>
        <v>9481</v>
      </c>
      <c r="G6" s="77"/>
      <c r="H6" s="78" t="s">
        <v>236</v>
      </c>
    </row>
    <row r="7" ht="24.95" customHeight="1" spans="1:8">
      <c r="A7" s="79" t="s">
        <v>237</v>
      </c>
      <c r="B7" s="80"/>
      <c r="C7" s="72" t="s">
        <v>128</v>
      </c>
      <c r="D7" s="73">
        <f>SUM(D8:D37)</f>
        <v>1724</v>
      </c>
      <c r="E7" s="73">
        <f>SUM(E8:E37)</f>
        <v>1744</v>
      </c>
      <c r="F7" s="73">
        <f>SUM(F8:F37)</f>
        <v>1519</v>
      </c>
      <c r="G7" s="77"/>
      <c r="H7" s="81" t="s">
        <v>238</v>
      </c>
    </row>
    <row r="8" ht="15" spans="1:8">
      <c r="A8" s="82"/>
      <c r="B8" s="82">
        <v>1</v>
      </c>
      <c r="C8" s="72" t="s">
        <v>239</v>
      </c>
      <c r="D8" s="83">
        <v>70</v>
      </c>
      <c r="E8" s="83">
        <v>150</v>
      </c>
      <c r="F8" s="83">
        <v>120</v>
      </c>
      <c r="G8" s="77">
        <v>2010302</v>
      </c>
      <c r="H8" s="84" t="s">
        <v>240</v>
      </c>
    </row>
    <row r="9" ht="15" spans="1:8">
      <c r="A9" s="82"/>
      <c r="B9" s="82">
        <v>2</v>
      </c>
      <c r="C9" s="72" t="s">
        <v>241</v>
      </c>
      <c r="D9" s="83">
        <v>60</v>
      </c>
      <c r="E9" s="83">
        <v>60</v>
      </c>
      <c r="F9" s="83">
        <v>50</v>
      </c>
      <c r="G9" s="77">
        <v>2010302</v>
      </c>
      <c r="H9" s="84" t="s">
        <v>242</v>
      </c>
    </row>
    <row r="10" ht="15" spans="1:8">
      <c r="A10" s="82"/>
      <c r="B10" s="82">
        <v>3</v>
      </c>
      <c r="C10" s="72" t="s">
        <v>243</v>
      </c>
      <c r="D10" s="83">
        <v>8</v>
      </c>
      <c r="E10" s="83">
        <v>10</v>
      </c>
      <c r="F10" s="83">
        <v>8</v>
      </c>
      <c r="G10" s="77"/>
      <c r="H10" s="84" t="s">
        <v>244</v>
      </c>
    </row>
    <row r="11" ht="93" customHeight="1" spans="1:8">
      <c r="A11" s="82"/>
      <c r="B11" s="82">
        <v>4</v>
      </c>
      <c r="C11" s="72" t="s">
        <v>245</v>
      </c>
      <c r="D11" s="83">
        <v>5</v>
      </c>
      <c r="E11" s="83">
        <v>5</v>
      </c>
      <c r="F11" s="85" t="s">
        <v>246</v>
      </c>
      <c r="G11" s="77"/>
      <c r="H11" s="84" t="s">
        <v>247</v>
      </c>
    </row>
    <row r="12" ht="30" customHeight="1" spans="1:8">
      <c r="A12" s="82"/>
      <c r="B12" s="82">
        <v>5</v>
      </c>
      <c r="C12" s="72" t="s">
        <v>248</v>
      </c>
      <c r="D12" s="83">
        <v>5</v>
      </c>
      <c r="E12" s="83">
        <v>5</v>
      </c>
      <c r="F12" s="86"/>
      <c r="G12" s="77"/>
      <c r="H12" s="84" t="s">
        <v>249</v>
      </c>
    </row>
    <row r="13" ht="30" customHeight="1" spans="1:8">
      <c r="A13" s="82"/>
      <c r="B13" s="82">
        <v>6</v>
      </c>
      <c r="C13" s="72" t="s">
        <v>250</v>
      </c>
      <c r="D13" s="87">
        <v>9</v>
      </c>
      <c r="E13" s="83">
        <v>15</v>
      </c>
      <c r="F13" s="86"/>
      <c r="G13" s="77"/>
      <c r="H13" s="84" t="s">
        <v>251</v>
      </c>
    </row>
    <row r="14" ht="30" customHeight="1" spans="1:8">
      <c r="A14" s="82"/>
      <c r="B14" s="82">
        <v>7</v>
      </c>
      <c r="C14" s="72" t="s">
        <v>252</v>
      </c>
      <c r="D14" s="87">
        <v>5</v>
      </c>
      <c r="E14" s="83">
        <v>35</v>
      </c>
      <c r="F14" s="86"/>
      <c r="G14" s="77"/>
      <c r="H14" s="84" t="s">
        <v>253</v>
      </c>
    </row>
    <row r="15" ht="30" customHeight="1" spans="1:8">
      <c r="A15" s="82"/>
      <c r="B15" s="82">
        <v>8</v>
      </c>
      <c r="C15" s="72" t="s">
        <v>254</v>
      </c>
      <c r="D15" s="87"/>
      <c r="E15" s="83">
        <v>5</v>
      </c>
      <c r="F15" s="86"/>
      <c r="G15" s="77"/>
      <c r="H15" s="84" t="s">
        <v>255</v>
      </c>
    </row>
    <row r="16" ht="46" customHeight="1" spans="1:8">
      <c r="A16" s="82"/>
      <c r="B16" s="82">
        <v>9</v>
      </c>
      <c r="C16" s="72" t="s">
        <v>256</v>
      </c>
      <c r="D16" s="83"/>
      <c r="E16" s="83">
        <v>5</v>
      </c>
      <c r="F16" s="86"/>
      <c r="G16" s="77"/>
      <c r="H16" s="84" t="s">
        <v>257</v>
      </c>
    </row>
    <row r="17" ht="105" customHeight="1" spans="1:8">
      <c r="A17" s="82"/>
      <c r="B17" s="82">
        <v>10</v>
      </c>
      <c r="C17" s="72" t="s">
        <v>258</v>
      </c>
      <c r="D17" s="83"/>
      <c r="E17" s="83">
        <v>10</v>
      </c>
      <c r="F17" s="88"/>
      <c r="G17" s="77"/>
      <c r="H17" s="84" t="s">
        <v>259</v>
      </c>
    </row>
    <row r="18" ht="30" customHeight="1" spans="1:8">
      <c r="A18" s="82"/>
      <c r="B18" s="82">
        <v>11</v>
      </c>
      <c r="C18" s="72" t="s">
        <v>260</v>
      </c>
      <c r="D18" s="83"/>
      <c r="E18" s="83"/>
      <c r="F18" s="83">
        <v>75</v>
      </c>
      <c r="G18" s="77">
        <v>2010302</v>
      </c>
      <c r="H18" s="89" t="s">
        <v>261</v>
      </c>
    </row>
    <row r="19" ht="15" spans="1:8">
      <c r="A19" s="82"/>
      <c r="B19" s="82">
        <v>12</v>
      </c>
      <c r="C19" s="72" t="s">
        <v>262</v>
      </c>
      <c r="D19" s="83">
        <v>20</v>
      </c>
      <c r="E19" s="83">
        <v>40</v>
      </c>
      <c r="F19" s="83">
        <v>20</v>
      </c>
      <c r="G19" s="77">
        <v>2010302</v>
      </c>
      <c r="H19" s="84" t="s">
        <v>263</v>
      </c>
    </row>
    <row r="20" ht="27" spans="1:8">
      <c r="A20" s="82"/>
      <c r="B20" s="82">
        <v>13</v>
      </c>
      <c r="C20" s="72" t="s">
        <v>264</v>
      </c>
      <c r="D20" s="83">
        <v>20</v>
      </c>
      <c r="E20" s="83">
        <v>25</v>
      </c>
      <c r="F20" s="90" t="s">
        <v>246</v>
      </c>
      <c r="G20" s="77"/>
      <c r="H20" s="84" t="s">
        <v>265</v>
      </c>
    </row>
    <row r="21" ht="15" spans="1:8">
      <c r="A21" s="82"/>
      <c r="B21" s="82">
        <v>14</v>
      </c>
      <c r="C21" s="72" t="s">
        <v>266</v>
      </c>
      <c r="D21" s="83">
        <v>10</v>
      </c>
      <c r="E21" s="83">
        <v>10</v>
      </c>
      <c r="F21" s="90"/>
      <c r="G21" s="77"/>
      <c r="H21" s="84" t="s">
        <v>267</v>
      </c>
    </row>
    <row r="22" ht="15" spans="1:8">
      <c r="A22" s="82"/>
      <c r="B22" s="82">
        <v>15</v>
      </c>
      <c r="C22" s="72" t="s">
        <v>268</v>
      </c>
      <c r="D22" s="83">
        <v>15</v>
      </c>
      <c r="E22" s="83">
        <v>15</v>
      </c>
      <c r="F22" s="90"/>
      <c r="G22" s="77"/>
      <c r="H22" s="84" t="s">
        <v>269</v>
      </c>
    </row>
    <row r="23" ht="15" spans="1:8">
      <c r="A23" s="82"/>
      <c r="B23" s="82">
        <v>16</v>
      </c>
      <c r="C23" s="72" t="s">
        <v>270</v>
      </c>
      <c r="D23" s="83">
        <v>15</v>
      </c>
      <c r="E23" s="83">
        <v>20</v>
      </c>
      <c r="F23" s="90"/>
      <c r="G23" s="77"/>
      <c r="H23" s="84" t="s">
        <v>271</v>
      </c>
    </row>
    <row r="24" ht="15" spans="1:8">
      <c r="A24" s="82"/>
      <c r="B24" s="82">
        <v>17</v>
      </c>
      <c r="C24" s="72" t="s">
        <v>272</v>
      </c>
      <c r="D24" s="83">
        <v>10</v>
      </c>
      <c r="E24" s="83">
        <v>10</v>
      </c>
      <c r="F24" s="90"/>
      <c r="G24" s="77"/>
      <c r="H24" s="84" t="s">
        <v>273</v>
      </c>
    </row>
    <row r="25" ht="18" customHeight="1" spans="1:8">
      <c r="A25" s="82"/>
      <c r="B25" s="82">
        <v>18</v>
      </c>
      <c r="C25" s="72" t="s">
        <v>274</v>
      </c>
      <c r="D25" s="83">
        <v>5</v>
      </c>
      <c r="E25" s="83">
        <v>5</v>
      </c>
      <c r="F25" s="90"/>
      <c r="G25" s="77"/>
      <c r="H25" s="84" t="s">
        <v>275</v>
      </c>
    </row>
    <row r="26" ht="28" customHeight="1" spans="1:8">
      <c r="A26" s="82"/>
      <c r="B26" s="82">
        <v>19</v>
      </c>
      <c r="C26" s="72" t="s">
        <v>276</v>
      </c>
      <c r="D26" s="83">
        <v>40</v>
      </c>
      <c r="E26" s="83">
        <v>40</v>
      </c>
      <c r="F26" s="90"/>
      <c r="G26" s="77"/>
      <c r="H26" s="84" t="s">
        <v>277</v>
      </c>
    </row>
    <row r="27" ht="29.1" customHeight="1" spans="1:8">
      <c r="A27" s="82"/>
      <c r="B27" s="82">
        <v>20</v>
      </c>
      <c r="C27" s="72" t="s">
        <v>278</v>
      </c>
      <c r="D27" s="83">
        <v>20</v>
      </c>
      <c r="E27" s="83">
        <v>25</v>
      </c>
      <c r="F27" s="90"/>
      <c r="G27" s="77"/>
      <c r="H27" s="84" t="s">
        <v>279</v>
      </c>
    </row>
    <row r="28" ht="23" customHeight="1" spans="1:8">
      <c r="A28" s="82"/>
      <c r="B28" s="82">
        <v>21</v>
      </c>
      <c r="C28" s="72" t="s">
        <v>280</v>
      </c>
      <c r="D28" s="83"/>
      <c r="E28" s="83"/>
      <c r="F28" s="83">
        <v>130</v>
      </c>
      <c r="G28" s="77">
        <v>2010302</v>
      </c>
      <c r="H28" s="84" t="s">
        <v>281</v>
      </c>
    </row>
    <row r="29" ht="36" customHeight="1" spans="1:8">
      <c r="A29" s="82"/>
      <c r="B29" s="82">
        <v>22</v>
      </c>
      <c r="C29" s="72" t="s">
        <v>282</v>
      </c>
      <c r="D29" s="83">
        <v>25</v>
      </c>
      <c r="E29" s="83">
        <v>30</v>
      </c>
      <c r="F29" s="83">
        <v>25</v>
      </c>
      <c r="G29" s="77">
        <v>2010302</v>
      </c>
      <c r="H29" s="84" t="s">
        <v>283</v>
      </c>
    </row>
    <row r="30" ht="21" customHeight="1" spans="1:8">
      <c r="A30" s="91"/>
      <c r="B30" s="91">
        <v>23</v>
      </c>
      <c r="C30" s="92" t="s">
        <v>284</v>
      </c>
      <c r="D30" s="87">
        <v>20</v>
      </c>
      <c r="E30" s="87">
        <v>20</v>
      </c>
      <c r="F30" s="87">
        <v>15</v>
      </c>
      <c r="G30" s="77">
        <v>2010302</v>
      </c>
      <c r="H30" s="84" t="s">
        <v>285</v>
      </c>
    </row>
    <row r="31" ht="87" customHeight="1" spans="1:8">
      <c r="A31" s="91"/>
      <c r="B31" s="91">
        <v>24</v>
      </c>
      <c r="C31" s="93" t="s">
        <v>286</v>
      </c>
      <c r="D31" s="94">
        <v>100</v>
      </c>
      <c r="E31" s="94">
        <v>60</v>
      </c>
      <c r="F31" s="94">
        <v>50</v>
      </c>
      <c r="G31" s="77">
        <v>2014002</v>
      </c>
      <c r="H31" s="84" t="s">
        <v>287</v>
      </c>
    </row>
    <row r="32" ht="64" customHeight="1" spans="1:8">
      <c r="A32" s="91"/>
      <c r="B32" s="91">
        <v>25</v>
      </c>
      <c r="C32" s="93" t="s">
        <v>288</v>
      </c>
      <c r="D32" s="94">
        <v>32</v>
      </c>
      <c r="E32" s="94">
        <v>40</v>
      </c>
      <c r="F32" s="94">
        <v>32</v>
      </c>
      <c r="G32" s="77">
        <v>2010302</v>
      </c>
      <c r="H32" s="84" t="s">
        <v>289</v>
      </c>
    </row>
    <row r="33" ht="71" customHeight="1" spans="1:8">
      <c r="A33" s="91"/>
      <c r="B33" s="91">
        <v>26</v>
      </c>
      <c r="C33" s="93" t="s">
        <v>290</v>
      </c>
      <c r="D33" s="94">
        <v>540</v>
      </c>
      <c r="E33" s="94">
        <v>604</v>
      </c>
      <c r="F33" s="94">
        <v>604</v>
      </c>
      <c r="G33" s="77">
        <v>2010302</v>
      </c>
      <c r="H33" s="84" t="s">
        <v>291</v>
      </c>
    </row>
    <row r="34" ht="192" customHeight="1" spans="1:8">
      <c r="A34" s="91"/>
      <c r="B34" s="91">
        <v>27</v>
      </c>
      <c r="C34" s="93" t="s">
        <v>292</v>
      </c>
      <c r="D34" s="94">
        <v>90</v>
      </c>
      <c r="E34" s="94">
        <v>100</v>
      </c>
      <c r="F34" s="94">
        <v>90</v>
      </c>
      <c r="G34" s="77">
        <v>2080102</v>
      </c>
      <c r="H34" s="84" t="s">
        <v>293</v>
      </c>
    </row>
    <row r="35" ht="60" customHeight="1" spans="1:8">
      <c r="A35" s="91"/>
      <c r="B35" s="91">
        <v>28</v>
      </c>
      <c r="C35" s="93" t="s">
        <v>294</v>
      </c>
      <c r="D35" s="94">
        <v>400</v>
      </c>
      <c r="E35" s="94">
        <v>400</v>
      </c>
      <c r="F35" s="94">
        <v>300</v>
      </c>
      <c r="G35" s="77">
        <v>2080199</v>
      </c>
      <c r="H35" s="84" t="s">
        <v>295</v>
      </c>
    </row>
    <row r="36" ht="29.1" customHeight="1" spans="1:8">
      <c r="A36" s="91"/>
      <c r="B36" s="91">
        <v>29</v>
      </c>
      <c r="C36" s="93" t="s">
        <v>296</v>
      </c>
      <c r="D36" s="87">
        <v>50</v>
      </c>
      <c r="E36" s="87"/>
      <c r="F36" s="87"/>
      <c r="G36" s="77"/>
      <c r="H36" s="84"/>
    </row>
    <row r="37" ht="29.1" customHeight="1" spans="1:8">
      <c r="A37" s="91"/>
      <c r="B37" s="91">
        <v>30</v>
      </c>
      <c r="C37" s="93" t="s">
        <v>297</v>
      </c>
      <c r="D37" s="87">
        <v>150</v>
      </c>
      <c r="E37" s="87"/>
      <c r="F37" s="87"/>
      <c r="G37" s="77"/>
      <c r="H37" s="84"/>
    </row>
    <row r="38" ht="33" customHeight="1" spans="1:8">
      <c r="A38" s="95" t="s">
        <v>298</v>
      </c>
      <c r="B38" s="80"/>
      <c r="C38" s="72" t="s">
        <v>106</v>
      </c>
      <c r="D38" s="96">
        <f>SUM(D39:D53)</f>
        <v>521</v>
      </c>
      <c r="E38" s="96">
        <f>SUM(E39:E53)</f>
        <v>495</v>
      </c>
      <c r="F38" s="96">
        <f>SUM(F39:F53)</f>
        <v>397</v>
      </c>
      <c r="G38" s="77">
        <v>201</v>
      </c>
      <c r="H38" s="81" t="s">
        <v>299</v>
      </c>
    </row>
    <row r="39" ht="80" customHeight="1" spans="1:8">
      <c r="A39" s="82"/>
      <c r="B39" s="82">
        <v>31</v>
      </c>
      <c r="C39" s="72" t="s">
        <v>300</v>
      </c>
      <c r="D39" s="83">
        <v>50</v>
      </c>
      <c r="E39" s="83">
        <v>55</v>
      </c>
      <c r="F39" s="83">
        <v>45</v>
      </c>
      <c r="G39" s="77">
        <v>2010302</v>
      </c>
      <c r="H39" s="84" t="s">
        <v>301</v>
      </c>
    </row>
    <row r="40" ht="92" customHeight="1" spans="1:8">
      <c r="A40" s="82"/>
      <c r="B40" s="82">
        <v>32</v>
      </c>
      <c r="C40" s="72" t="s">
        <v>302</v>
      </c>
      <c r="D40" s="83">
        <v>30</v>
      </c>
      <c r="E40" s="83">
        <v>40</v>
      </c>
      <c r="F40" s="83">
        <v>25</v>
      </c>
      <c r="G40" s="77">
        <v>2010302</v>
      </c>
      <c r="H40" s="84" t="s">
        <v>303</v>
      </c>
    </row>
    <row r="41" ht="15" spans="1:8">
      <c r="A41" s="91"/>
      <c r="B41" s="91">
        <v>33</v>
      </c>
      <c r="C41" s="92" t="s">
        <v>304</v>
      </c>
      <c r="D41" s="87">
        <v>10</v>
      </c>
      <c r="E41" s="87">
        <v>15</v>
      </c>
      <c r="F41" s="90" t="s">
        <v>246</v>
      </c>
      <c r="G41" s="97"/>
      <c r="H41" s="98"/>
    </row>
    <row r="42" ht="15" spans="1:8">
      <c r="A42" s="91"/>
      <c r="B42" s="91">
        <v>34</v>
      </c>
      <c r="C42" s="92" t="s">
        <v>305</v>
      </c>
      <c r="D42" s="87">
        <v>5</v>
      </c>
      <c r="E42" s="87">
        <v>5</v>
      </c>
      <c r="F42" s="90"/>
      <c r="G42" s="97"/>
      <c r="H42" s="98"/>
    </row>
    <row r="43" ht="15" spans="1:8">
      <c r="A43" s="91"/>
      <c r="B43" s="91">
        <v>35</v>
      </c>
      <c r="C43" s="92" t="s">
        <v>306</v>
      </c>
      <c r="D43" s="87">
        <v>6</v>
      </c>
      <c r="E43" s="87">
        <v>7</v>
      </c>
      <c r="F43" s="90"/>
      <c r="G43" s="97"/>
      <c r="H43" s="98"/>
    </row>
    <row r="44" ht="15" spans="1:8">
      <c r="A44" s="91"/>
      <c r="B44" s="91">
        <v>36</v>
      </c>
      <c r="C44" s="92" t="s">
        <v>307</v>
      </c>
      <c r="D44" s="87">
        <v>5</v>
      </c>
      <c r="E44" s="87">
        <v>8</v>
      </c>
      <c r="F44" s="90"/>
      <c r="G44" s="97"/>
      <c r="H44" s="98"/>
    </row>
    <row r="45" ht="15" spans="1:8">
      <c r="A45" s="91"/>
      <c r="B45" s="91">
        <v>37</v>
      </c>
      <c r="C45" s="92" t="s">
        <v>308</v>
      </c>
      <c r="D45" s="87">
        <v>5</v>
      </c>
      <c r="E45" s="87">
        <v>5</v>
      </c>
      <c r="F45" s="90"/>
      <c r="G45" s="97"/>
      <c r="H45" s="98"/>
    </row>
    <row r="46" ht="27" spans="1:8">
      <c r="A46" s="91"/>
      <c r="B46" s="91">
        <v>38</v>
      </c>
      <c r="C46" s="92" t="s">
        <v>309</v>
      </c>
      <c r="D46" s="99"/>
      <c r="E46" s="99"/>
      <c r="F46" s="87">
        <v>25</v>
      </c>
      <c r="G46" s="97">
        <v>2010302</v>
      </c>
      <c r="H46" s="98" t="s">
        <v>310</v>
      </c>
    </row>
    <row r="47" ht="78" customHeight="1" spans="1:8">
      <c r="A47" s="91"/>
      <c r="B47" s="91">
        <v>39</v>
      </c>
      <c r="C47" s="93" t="s">
        <v>311</v>
      </c>
      <c r="D47" s="100">
        <v>80</v>
      </c>
      <c r="E47" s="94">
        <v>80</v>
      </c>
      <c r="F47" s="94">
        <v>72</v>
      </c>
      <c r="G47" s="97">
        <v>2010302</v>
      </c>
      <c r="H47" s="98" t="s">
        <v>312</v>
      </c>
    </row>
    <row r="48" ht="35" customHeight="1" spans="1:8">
      <c r="A48" s="91"/>
      <c r="B48" s="91">
        <v>40</v>
      </c>
      <c r="C48" s="93" t="s">
        <v>313</v>
      </c>
      <c r="D48" s="100">
        <v>160</v>
      </c>
      <c r="E48" s="94">
        <v>110</v>
      </c>
      <c r="F48" s="94">
        <v>90</v>
      </c>
      <c r="G48" s="97">
        <v>2010302</v>
      </c>
      <c r="H48" s="98" t="s">
        <v>314</v>
      </c>
    </row>
    <row r="49" ht="131" customHeight="1" spans="1:8">
      <c r="A49" s="91"/>
      <c r="B49" s="91">
        <v>41</v>
      </c>
      <c r="C49" s="93" t="s">
        <v>315</v>
      </c>
      <c r="D49" s="100"/>
      <c r="E49" s="94">
        <v>70</v>
      </c>
      <c r="F49" s="94">
        <v>60</v>
      </c>
      <c r="G49" s="97">
        <v>2010302</v>
      </c>
      <c r="H49" s="98" t="s">
        <v>316</v>
      </c>
    </row>
    <row r="50" ht="78" customHeight="1" spans="1:8">
      <c r="A50" s="91"/>
      <c r="B50" s="91">
        <v>42</v>
      </c>
      <c r="C50" s="93" t="s">
        <v>317</v>
      </c>
      <c r="D50" s="100">
        <v>100</v>
      </c>
      <c r="E50" s="94">
        <v>100</v>
      </c>
      <c r="F50" s="94">
        <v>50</v>
      </c>
      <c r="G50" s="97">
        <v>2010302</v>
      </c>
      <c r="H50" s="98" t="s">
        <v>318</v>
      </c>
    </row>
    <row r="51" ht="28" customHeight="1" spans="1:8">
      <c r="A51" s="91"/>
      <c r="B51" s="91">
        <v>43</v>
      </c>
      <c r="C51" s="93" t="s">
        <v>319</v>
      </c>
      <c r="D51" s="100"/>
      <c r="E51" s="94"/>
      <c r="F51" s="94">
        <v>30</v>
      </c>
      <c r="G51" s="97">
        <v>2010302</v>
      </c>
      <c r="H51" s="98" t="s">
        <v>320</v>
      </c>
    </row>
    <row r="52" ht="15" spans="1:8">
      <c r="A52" s="91"/>
      <c r="B52" s="91">
        <v>44</v>
      </c>
      <c r="C52" s="93" t="s">
        <v>321</v>
      </c>
      <c r="D52" s="100">
        <v>50</v>
      </c>
      <c r="E52" s="94"/>
      <c r="F52" s="94"/>
      <c r="G52" s="97"/>
      <c r="H52" s="98"/>
    </row>
    <row r="53" ht="15" spans="1:8">
      <c r="A53" s="91"/>
      <c r="B53" s="91">
        <v>45</v>
      </c>
      <c r="C53" s="93" t="s">
        <v>322</v>
      </c>
      <c r="D53" s="100">
        <v>20</v>
      </c>
      <c r="E53" s="94"/>
      <c r="F53" s="94"/>
      <c r="G53" s="97"/>
      <c r="H53" s="98"/>
    </row>
    <row r="54" ht="32.1" customHeight="1" spans="1:8">
      <c r="A54" s="101" t="s">
        <v>323</v>
      </c>
      <c r="B54" s="102"/>
      <c r="C54" s="92" t="s">
        <v>106</v>
      </c>
      <c r="D54" s="103">
        <f>SUM(D55:D73)</f>
        <v>1262</v>
      </c>
      <c r="E54" s="103">
        <f>SUM(E55:E73)</f>
        <v>1259</v>
      </c>
      <c r="F54" s="103">
        <f>SUM(F55:F73)</f>
        <v>1035</v>
      </c>
      <c r="G54" s="97"/>
      <c r="H54" s="104" t="s">
        <v>324</v>
      </c>
    </row>
    <row r="55" ht="38" customHeight="1" spans="1:8">
      <c r="A55" s="82"/>
      <c r="B55" s="82">
        <v>46</v>
      </c>
      <c r="C55" s="72" t="s">
        <v>325</v>
      </c>
      <c r="D55" s="83">
        <v>150</v>
      </c>
      <c r="E55" s="83">
        <v>150</v>
      </c>
      <c r="F55" s="83">
        <v>144</v>
      </c>
      <c r="G55" s="77">
        <v>2010505</v>
      </c>
      <c r="H55" s="105" t="s">
        <v>326</v>
      </c>
    </row>
    <row r="56" ht="15" spans="1:8">
      <c r="A56" s="91"/>
      <c r="B56" s="82">
        <v>47</v>
      </c>
      <c r="C56" s="92" t="s">
        <v>327</v>
      </c>
      <c r="D56" s="87">
        <v>10</v>
      </c>
      <c r="E56" s="87">
        <v>20</v>
      </c>
      <c r="F56" s="87">
        <v>5</v>
      </c>
      <c r="G56" s="77">
        <v>2060102</v>
      </c>
      <c r="H56" s="98"/>
    </row>
    <row r="57" ht="15" spans="1:8">
      <c r="A57" s="91"/>
      <c r="B57" s="82">
        <v>48</v>
      </c>
      <c r="C57" s="92" t="s">
        <v>328</v>
      </c>
      <c r="D57" s="87">
        <v>5</v>
      </c>
      <c r="E57" s="87">
        <v>30</v>
      </c>
      <c r="F57" s="87">
        <v>5</v>
      </c>
      <c r="G57" s="77">
        <v>2060102</v>
      </c>
      <c r="H57" s="98"/>
    </row>
    <row r="58" ht="15" spans="1:8">
      <c r="A58" s="91"/>
      <c r="B58" s="82">
        <v>49</v>
      </c>
      <c r="C58" s="106" t="s">
        <v>329</v>
      </c>
      <c r="D58" s="87">
        <v>100</v>
      </c>
      <c r="E58" s="87">
        <v>85</v>
      </c>
      <c r="F58" s="87">
        <v>85</v>
      </c>
      <c r="G58" s="77">
        <v>2060102</v>
      </c>
      <c r="H58" s="107" t="s">
        <v>330</v>
      </c>
    </row>
    <row r="59" ht="33" customHeight="1" spans="1:8">
      <c r="A59" s="82"/>
      <c r="B59" s="82">
        <v>50</v>
      </c>
      <c r="C59" s="72" t="s">
        <v>331</v>
      </c>
      <c r="D59" s="83">
        <v>20</v>
      </c>
      <c r="E59" s="83">
        <v>30</v>
      </c>
      <c r="F59" s="83">
        <v>15</v>
      </c>
      <c r="G59" s="77">
        <v>2060102</v>
      </c>
      <c r="H59" s="98" t="s">
        <v>332</v>
      </c>
    </row>
    <row r="60" ht="36" customHeight="1" spans="1:8">
      <c r="A60" s="82"/>
      <c r="B60" s="82">
        <v>51</v>
      </c>
      <c r="C60" s="72" t="s">
        <v>333</v>
      </c>
      <c r="D60" s="83">
        <v>50</v>
      </c>
      <c r="E60" s="83">
        <v>50</v>
      </c>
      <c r="F60" s="83">
        <v>40</v>
      </c>
      <c r="G60" s="77">
        <v>2060102</v>
      </c>
      <c r="H60" s="84" t="s">
        <v>334</v>
      </c>
    </row>
    <row r="61" ht="27" customHeight="1" spans="1:8">
      <c r="A61" s="91"/>
      <c r="B61" s="82">
        <v>52</v>
      </c>
      <c r="C61" s="92" t="s">
        <v>335</v>
      </c>
      <c r="D61" s="87">
        <v>50</v>
      </c>
      <c r="E61" s="87">
        <v>100</v>
      </c>
      <c r="F61" s="87">
        <v>50</v>
      </c>
      <c r="G61" s="97">
        <v>2060102</v>
      </c>
      <c r="H61" s="84" t="s">
        <v>336</v>
      </c>
    </row>
    <row r="62" ht="45" customHeight="1" spans="1:8">
      <c r="A62" s="91"/>
      <c r="B62" s="82">
        <v>53</v>
      </c>
      <c r="C62" s="93" t="s">
        <v>337</v>
      </c>
      <c r="D62" s="94">
        <v>270</v>
      </c>
      <c r="E62" s="94">
        <v>300</v>
      </c>
      <c r="F62" s="94">
        <v>270</v>
      </c>
      <c r="G62" s="97">
        <v>2060102</v>
      </c>
      <c r="H62" s="84" t="s">
        <v>338</v>
      </c>
    </row>
    <row r="63" ht="29" customHeight="1" spans="1:8">
      <c r="A63" s="91"/>
      <c r="B63" s="82">
        <v>54</v>
      </c>
      <c r="C63" s="93" t="s">
        <v>339</v>
      </c>
      <c r="D63" s="94">
        <v>200</v>
      </c>
      <c r="E63" s="94">
        <v>119</v>
      </c>
      <c r="F63" s="94">
        <v>119</v>
      </c>
      <c r="G63" s="97">
        <v>2010505</v>
      </c>
      <c r="H63" s="84" t="s">
        <v>340</v>
      </c>
    </row>
    <row r="64" ht="27" customHeight="1" spans="1:8">
      <c r="A64" s="91"/>
      <c r="B64" s="82">
        <v>55</v>
      </c>
      <c r="C64" s="93" t="s">
        <v>341</v>
      </c>
      <c r="D64" s="87">
        <v>100</v>
      </c>
      <c r="E64" s="94"/>
      <c r="F64" s="94">
        <v>9</v>
      </c>
      <c r="G64" s="97">
        <v>2010404</v>
      </c>
      <c r="H64" s="84" t="s">
        <v>342</v>
      </c>
    </row>
    <row r="65" ht="66" customHeight="1" spans="1:8">
      <c r="A65" s="91"/>
      <c r="B65" s="82">
        <v>56</v>
      </c>
      <c r="C65" s="93" t="s">
        <v>343</v>
      </c>
      <c r="D65" s="87"/>
      <c r="E65" s="94">
        <v>35</v>
      </c>
      <c r="F65" s="94">
        <v>30</v>
      </c>
      <c r="G65" s="97">
        <v>2060102</v>
      </c>
      <c r="H65" s="84" t="s">
        <v>344</v>
      </c>
    </row>
    <row r="66" ht="30" customHeight="1" spans="1:8">
      <c r="A66" s="91"/>
      <c r="B66" s="82">
        <v>57</v>
      </c>
      <c r="C66" s="93" t="s">
        <v>345</v>
      </c>
      <c r="D66" s="87"/>
      <c r="E66" s="94">
        <v>30</v>
      </c>
      <c r="F66" s="94">
        <v>28</v>
      </c>
      <c r="G66" s="97">
        <v>2060102</v>
      </c>
      <c r="H66" s="84" t="s">
        <v>346</v>
      </c>
    </row>
    <row r="67" ht="26" customHeight="1" spans="1:8">
      <c r="A67" s="91"/>
      <c r="B67" s="82">
        <v>58</v>
      </c>
      <c r="C67" s="93" t="s">
        <v>347</v>
      </c>
      <c r="D67" s="87"/>
      <c r="E67" s="94">
        <v>30</v>
      </c>
      <c r="F67" s="94">
        <v>20</v>
      </c>
      <c r="G67" s="97">
        <v>2060102</v>
      </c>
      <c r="H67" s="84" t="s">
        <v>348</v>
      </c>
    </row>
    <row r="68" ht="36" customHeight="1" spans="1:8">
      <c r="A68" s="91"/>
      <c r="B68" s="82">
        <v>59</v>
      </c>
      <c r="C68" s="92" t="s">
        <v>349</v>
      </c>
      <c r="D68" s="87">
        <v>120</v>
      </c>
      <c r="E68" s="87">
        <v>260</v>
      </c>
      <c r="F68" s="87">
        <v>200</v>
      </c>
      <c r="G68" s="97">
        <v>2060899</v>
      </c>
      <c r="H68" s="84" t="s">
        <v>350</v>
      </c>
    </row>
    <row r="69" ht="25" customHeight="1" spans="1:8">
      <c r="A69" s="91"/>
      <c r="B69" s="82">
        <v>60</v>
      </c>
      <c r="C69" s="92" t="s">
        <v>351</v>
      </c>
      <c r="D69" s="87">
        <v>40</v>
      </c>
      <c r="E69" s="87"/>
      <c r="F69" s="87"/>
      <c r="G69" s="97"/>
      <c r="H69" s="84" t="s">
        <v>352</v>
      </c>
    </row>
    <row r="70" ht="30.95" customHeight="1" spans="1:8">
      <c r="A70" s="91"/>
      <c r="B70" s="82">
        <v>61</v>
      </c>
      <c r="C70" s="92" t="s">
        <v>353</v>
      </c>
      <c r="D70" s="87">
        <v>30</v>
      </c>
      <c r="E70" s="87"/>
      <c r="F70" s="87"/>
      <c r="G70" s="97"/>
      <c r="H70" s="84"/>
    </row>
    <row r="71" ht="35.1" customHeight="1" spans="1:8">
      <c r="A71" s="91"/>
      <c r="B71" s="82">
        <v>62</v>
      </c>
      <c r="C71" s="72" t="s">
        <v>354</v>
      </c>
      <c r="D71" s="83">
        <v>56</v>
      </c>
      <c r="E71" s="83">
        <v>20</v>
      </c>
      <c r="F71" s="83">
        <v>15</v>
      </c>
      <c r="G71" s="97">
        <v>2010507</v>
      </c>
      <c r="H71" s="84" t="s">
        <v>355</v>
      </c>
    </row>
    <row r="72" ht="23.1" customHeight="1" spans="1:8">
      <c r="A72" s="91"/>
      <c r="B72" s="82">
        <v>63</v>
      </c>
      <c r="C72" s="72" t="s">
        <v>356</v>
      </c>
      <c r="D72" s="83">
        <v>50</v>
      </c>
      <c r="E72" s="83"/>
      <c r="F72" s="83"/>
      <c r="G72" s="97"/>
      <c r="H72" s="81"/>
    </row>
    <row r="73" ht="56.1" customHeight="1" spans="1:8">
      <c r="A73" s="108"/>
      <c r="B73" s="82">
        <v>64</v>
      </c>
      <c r="C73" s="72" t="s">
        <v>357</v>
      </c>
      <c r="D73" s="83">
        <v>11</v>
      </c>
      <c r="E73" s="83"/>
      <c r="F73" s="83"/>
      <c r="G73" s="77"/>
      <c r="H73" s="84"/>
    </row>
    <row r="74" ht="18.95" customHeight="1" spans="1:8">
      <c r="A74" s="101" t="s">
        <v>358</v>
      </c>
      <c r="B74" s="80"/>
      <c r="C74" s="72" t="s">
        <v>106</v>
      </c>
      <c r="D74" s="96">
        <f>SUM(D75:D80)</f>
        <v>385</v>
      </c>
      <c r="E74" s="96">
        <f>SUM(E75:E80)</f>
        <v>374</v>
      </c>
      <c r="F74" s="96">
        <f>SUM(F75:F80)</f>
        <v>332</v>
      </c>
      <c r="G74" s="77">
        <v>201</v>
      </c>
      <c r="H74" s="81" t="s">
        <v>359</v>
      </c>
    </row>
    <row r="75" ht="15" spans="1:8">
      <c r="A75" s="91"/>
      <c r="B75" s="82">
        <v>65</v>
      </c>
      <c r="C75" s="72" t="s">
        <v>360</v>
      </c>
      <c r="D75" s="83">
        <v>15</v>
      </c>
      <c r="E75" s="83">
        <v>12</v>
      </c>
      <c r="F75" s="83">
        <v>10</v>
      </c>
      <c r="G75" s="77">
        <v>2010602</v>
      </c>
      <c r="H75" s="84" t="s">
        <v>361</v>
      </c>
    </row>
    <row r="76" ht="15" spans="1:8">
      <c r="A76" s="91"/>
      <c r="B76" s="82">
        <v>66</v>
      </c>
      <c r="C76" s="72" t="s">
        <v>362</v>
      </c>
      <c r="D76" s="83">
        <v>30</v>
      </c>
      <c r="E76" s="83">
        <v>32</v>
      </c>
      <c r="F76" s="83">
        <v>32</v>
      </c>
      <c r="G76" s="77">
        <v>2010608</v>
      </c>
      <c r="H76" s="84" t="s">
        <v>363</v>
      </c>
    </row>
    <row r="77" ht="27" spans="1:8">
      <c r="A77" s="91"/>
      <c r="B77" s="82">
        <v>67</v>
      </c>
      <c r="C77" s="72" t="s">
        <v>364</v>
      </c>
      <c r="D77" s="83">
        <v>60</v>
      </c>
      <c r="E77" s="83">
        <v>50</v>
      </c>
      <c r="F77" s="83">
        <v>50</v>
      </c>
      <c r="G77" s="77">
        <v>2010602</v>
      </c>
      <c r="H77" s="84" t="s">
        <v>365</v>
      </c>
    </row>
    <row r="78" ht="54" spans="1:8">
      <c r="A78" s="91"/>
      <c r="B78" s="91">
        <v>68</v>
      </c>
      <c r="C78" s="93" t="s">
        <v>366</v>
      </c>
      <c r="D78" s="94">
        <v>60</v>
      </c>
      <c r="E78" s="94">
        <v>80</v>
      </c>
      <c r="F78" s="94">
        <v>70</v>
      </c>
      <c r="G78" s="77">
        <v>2010607</v>
      </c>
      <c r="H78" s="84" t="s">
        <v>367</v>
      </c>
    </row>
    <row r="79" ht="46" customHeight="1" spans="1:8">
      <c r="A79" s="91"/>
      <c r="B79" s="91">
        <v>69</v>
      </c>
      <c r="C79" s="93" t="s">
        <v>368</v>
      </c>
      <c r="D79" s="94">
        <v>170</v>
      </c>
      <c r="E79" s="94">
        <v>150</v>
      </c>
      <c r="F79" s="94">
        <v>120</v>
      </c>
      <c r="G79" s="77">
        <v>2010608</v>
      </c>
      <c r="H79" s="84" t="s">
        <v>369</v>
      </c>
    </row>
    <row r="80" ht="23" customHeight="1" spans="1:8">
      <c r="A80" s="91"/>
      <c r="B80" s="91">
        <v>70</v>
      </c>
      <c r="C80" s="93" t="s">
        <v>370</v>
      </c>
      <c r="D80" s="94">
        <v>50</v>
      </c>
      <c r="E80" s="94">
        <v>50</v>
      </c>
      <c r="F80" s="94">
        <v>50</v>
      </c>
      <c r="G80" s="77">
        <v>2010605</v>
      </c>
      <c r="H80" s="84"/>
    </row>
    <row r="81" ht="27.95" customHeight="1" spans="1:8">
      <c r="A81" s="101" t="s">
        <v>371</v>
      </c>
      <c r="B81" s="102"/>
      <c r="C81" s="92" t="s">
        <v>106</v>
      </c>
      <c r="D81" s="103">
        <f>SUM(D82:D85)</f>
        <v>780</v>
      </c>
      <c r="E81" s="103">
        <f>SUM(E82:E85)</f>
        <v>760</v>
      </c>
      <c r="F81" s="103">
        <f>SUM(F82:F85)</f>
        <v>680</v>
      </c>
      <c r="G81" s="77"/>
      <c r="H81" s="104" t="s">
        <v>372</v>
      </c>
    </row>
    <row r="82" ht="67.5" spans="1:8">
      <c r="A82" s="91"/>
      <c r="B82" s="91">
        <v>71</v>
      </c>
      <c r="C82" s="93" t="s">
        <v>373</v>
      </c>
      <c r="D82" s="100">
        <v>300</v>
      </c>
      <c r="E82" s="94">
        <v>320</v>
      </c>
      <c r="F82" s="94">
        <v>300</v>
      </c>
      <c r="G82" s="77">
        <v>2011308</v>
      </c>
      <c r="H82" s="84" t="s">
        <v>374</v>
      </c>
    </row>
    <row r="83" ht="27" spans="1:8">
      <c r="A83" s="91"/>
      <c r="B83" s="91">
        <v>72</v>
      </c>
      <c r="C83" s="93" t="s">
        <v>375</v>
      </c>
      <c r="D83" s="100">
        <v>120</v>
      </c>
      <c r="E83" s="94">
        <v>120</v>
      </c>
      <c r="F83" s="94">
        <v>100</v>
      </c>
      <c r="G83" s="77">
        <v>2011308</v>
      </c>
      <c r="H83" s="84" t="s">
        <v>376</v>
      </c>
    </row>
    <row r="84" ht="15" spans="1:8">
      <c r="A84" s="91"/>
      <c r="B84" s="91">
        <v>73</v>
      </c>
      <c r="C84" s="93" t="s">
        <v>377</v>
      </c>
      <c r="D84" s="100">
        <v>300</v>
      </c>
      <c r="E84" s="94">
        <v>260</v>
      </c>
      <c r="F84" s="94">
        <v>230</v>
      </c>
      <c r="G84" s="77">
        <v>2011308</v>
      </c>
      <c r="H84" s="84"/>
    </row>
    <row r="85" ht="15" spans="1:8">
      <c r="A85" s="91"/>
      <c r="B85" s="91">
        <v>74</v>
      </c>
      <c r="C85" s="93" t="s">
        <v>378</v>
      </c>
      <c r="D85" s="100">
        <v>60</v>
      </c>
      <c r="E85" s="94">
        <v>60</v>
      </c>
      <c r="F85" s="94">
        <v>50</v>
      </c>
      <c r="G85" s="77">
        <v>2011308</v>
      </c>
      <c r="H85" s="84" t="s">
        <v>379</v>
      </c>
    </row>
    <row r="86" ht="21" customHeight="1" spans="1:8">
      <c r="A86" s="101" t="s">
        <v>380</v>
      </c>
      <c r="B86" s="102"/>
      <c r="C86" s="92" t="s">
        <v>106</v>
      </c>
      <c r="D86" s="103">
        <f>SUM(D87:D99)</f>
        <v>476</v>
      </c>
      <c r="E86" s="103">
        <v>522</v>
      </c>
      <c r="F86" s="103">
        <f>SUM(F87:F100)</f>
        <v>497</v>
      </c>
      <c r="G86" s="77">
        <v>201</v>
      </c>
      <c r="H86" s="104" t="s">
        <v>381</v>
      </c>
    </row>
    <row r="87" ht="60" customHeight="1" spans="1:8">
      <c r="A87" s="82"/>
      <c r="B87" s="82">
        <v>75</v>
      </c>
      <c r="C87" s="72" t="s">
        <v>382</v>
      </c>
      <c r="D87" s="83">
        <v>75</v>
      </c>
      <c r="E87" s="83">
        <v>80</v>
      </c>
      <c r="F87" s="83">
        <v>70</v>
      </c>
      <c r="G87" s="77">
        <v>2010302</v>
      </c>
      <c r="H87" s="84" t="s">
        <v>383</v>
      </c>
    </row>
    <row r="88" ht="105" customHeight="1" spans="1:8">
      <c r="A88" s="82"/>
      <c r="B88" s="82">
        <v>76</v>
      </c>
      <c r="C88" s="72" t="s">
        <v>384</v>
      </c>
      <c r="D88" s="83">
        <v>85</v>
      </c>
      <c r="E88" s="83">
        <v>60</v>
      </c>
      <c r="F88" s="83">
        <v>60</v>
      </c>
      <c r="G88" s="77">
        <v>2010302</v>
      </c>
      <c r="H88" s="84" t="s">
        <v>385</v>
      </c>
    </row>
    <row r="89" ht="45.95" customHeight="1" spans="1:8">
      <c r="A89" s="82"/>
      <c r="B89" s="82">
        <v>77</v>
      </c>
      <c r="C89" s="72" t="s">
        <v>386</v>
      </c>
      <c r="D89" s="83">
        <v>14</v>
      </c>
      <c r="E89" s="83">
        <v>10</v>
      </c>
      <c r="F89" s="83">
        <v>10</v>
      </c>
      <c r="G89" s="77">
        <v>2010302</v>
      </c>
      <c r="H89" s="84" t="s">
        <v>387</v>
      </c>
    </row>
    <row r="90" ht="30.95" customHeight="1" spans="1:8">
      <c r="A90" s="82"/>
      <c r="B90" s="82">
        <v>78</v>
      </c>
      <c r="C90" s="92" t="s">
        <v>388</v>
      </c>
      <c r="D90" s="87">
        <v>22</v>
      </c>
      <c r="E90" s="87">
        <v>22</v>
      </c>
      <c r="F90" s="87">
        <v>20</v>
      </c>
      <c r="G90" s="77">
        <v>2010302</v>
      </c>
      <c r="H90" s="84" t="s">
        <v>389</v>
      </c>
    </row>
    <row r="91" ht="30.95" customHeight="1" spans="1:8">
      <c r="A91" s="82"/>
      <c r="B91" s="82">
        <v>79</v>
      </c>
      <c r="C91" s="93" t="s">
        <v>390</v>
      </c>
      <c r="D91" s="87">
        <v>110</v>
      </c>
      <c r="E91" s="94">
        <v>85</v>
      </c>
      <c r="F91" s="94">
        <v>80</v>
      </c>
      <c r="G91" s="77">
        <v>2010302</v>
      </c>
      <c r="H91" s="84" t="s">
        <v>391</v>
      </c>
    </row>
    <row r="92" ht="72" customHeight="1" spans="1:8">
      <c r="A92" s="82"/>
      <c r="B92" s="82">
        <v>80</v>
      </c>
      <c r="C92" s="93" t="s">
        <v>392</v>
      </c>
      <c r="D92" s="87"/>
      <c r="E92" s="94">
        <v>37</v>
      </c>
      <c r="F92" s="87">
        <v>35</v>
      </c>
      <c r="G92" s="77">
        <v>2010302</v>
      </c>
      <c r="H92" s="84" t="s">
        <v>393</v>
      </c>
    </row>
    <row r="93" ht="54" customHeight="1" spans="1:8">
      <c r="A93" s="82"/>
      <c r="B93" s="82">
        <v>81</v>
      </c>
      <c r="C93" s="93" t="s">
        <v>394</v>
      </c>
      <c r="D93" s="87"/>
      <c r="E93" s="94">
        <v>34</v>
      </c>
      <c r="F93" s="87">
        <v>32</v>
      </c>
      <c r="G93" s="77">
        <v>2010302</v>
      </c>
      <c r="H93" s="84" t="s">
        <v>395</v>
      </c>
    </row>
    <row r="94" ht="30.95" customHeight="1" spans="1:8">
      <c r="A94" s="82"/>
      <c r="B94" s="82">
        <v>82</v>
      </c>
      <c r="C94" s="93" t="s">
        <v>396</v>
      </c>
      <c r="D94" s="87"/>
      <c r="E94" s="94">
        <v>15</v>
      </c>
      <c r="F94" s="87">
        <v>13</v>
      </c>
      <c r="G94" s="77">
        <v>2010302</v>
      </c>
      <c r="H94" s="84" t="s">
        <v>397</v>
      </c>
    </row>
    <row r="95" ht="54" customHeight="1" spans="1:8">
      <c r="A95" s="82"/>
      <c r="B95" s="82">
        <v>83</v>
      </c>
      <c r="C95" s="93" t="s">
        <v>398</v>
      </c>
      <c r="D95" s="87"/>
      <c r="E95" s="94">
        <v>39</v>
      </c>
      <c r="F95" s="87">
        <v>37</v>
      </c>
      <c r="G95" s="77">
        <v>2010302</v>
      </c>
      <c r="H95" s="84" t="s">
        <v>399</v>
      </c>
    </row>
    <row r="96" ht="30.95" customHeight="1" spans="1:8">
      <c r="A96" s="82"/>
      <c r="B96" s="82">
        <v>84</v>
      </c>
      <c r="C96" s="93" t="s">
        <v>400</v>
      </c>
      <c r="D96" s="87">
        <v>20</v>
      </c>
      <c r="E96" s="87"/>
      <c r="F96" s="87"/>
      <c r="G96" s="77"/>
      <c r="H96" s="81"/>
    </row>
    <row r="97" ht="30.95" customHeight="1" spans="1:8">
      <c r="A97" s="82"/>
      <c r="B97" s="82">
        <v>85</v>
      </c>
      <c r="C97" s="92" t="s">
        <v>401</v>
      </c>
      <c r="D97" s="87">
        <v>30</v>
      </c>
      <c r="E97" s="87"/>
      <c r="F97" s="87"/>
      <c r="G97" s="77"/>
      <c r="H97" s="81"/>
    </row>
    <row r="98" ht="45.95" customHeight="1" spans="1:8">
      <c r="A98" s="82"/>
      <c r="B98" s="82">
        <v>86</v>
      </c>
      <c r="C98" s="72" t="s">
        <v>402</v>
      </c>
      <c r="D98" s="83">
        <v>10</v>
      </c>
      <c r="E98" s="83"/>
      <c r="F98" s="83"/>
      <c r="G98" s="77"/>
      <c r="H98" s="84"/>
    </row>
    <row r="99" ht="30.95" customHeight="1" spans="1:8">
      <c r="A99" s="82"/>
      <c r="B99" s="82">
        <v>87</v>
      </c>
      <c r="C99" s="72" t="s">
        <v>403</v>
      </c>
      <c r="D99" s="83">
        <v>110</v>
      </c>
      <c r="E99" s="83"/>
      <c r="F99" s="83"/>
      <c r="G99" s="77"/>
      <c r="H99" s="81"/>
    </row>
    <row r="100" ht="86" customHeight="1" spans="1:8">
      <c r="A100" s="82"/>
      <c r="B100" s="82">
        <v>88</v>
      </c>
      <c r="C100" s="72" t="s">
        <v>404</v>
      </c>
      <c r="D100" s="83"/>
      <c r="E100" s="83">
        <v>140</v>
      </c>
      <c r="F100" s="83">
        <v>140</v>
      </c>
      <c r="G100" s="97">
        <v>2110203</v>
      </c>
      <c r="H100" s="81" t="s">
        <v>405</v>
      </c>
    </row>
    <row r="101" ht="42" customHeight="1" spans="1:8">
      <c r="A101" s="109" t="s">
        <v>406</v>
      </c>
      <c r="B101" s="76"/>
      <c r="C101" s="72" t="s">
        <v>407</v>
      </c>
      <c r="D101" s="96">
        <f>SUM(D102:D129)</f>
        <v>5539.302</v>
      </c>
      <c r="E101" s="96">
        <f>SUM(E102:E129)</f>
        <v>8018</v>
      </c>
      <c r="F101" s="96">
        <f>SUM(F102:F129)</f>
        <v>4871</v>
      </c>
      <c r="G101" s="77"/>
      <c r="H101" s="81" t="s">
        <v>408</v>
      </c>
    </row>
    <row r="102" ht="54" spans="1:8">
      <c r="A102" s="82"/>
      <c r="B102" s="82">
        <v>89</v>
      </c>
      <c r="C102" s="110" t="s">
        <v>409</v>
      </c>
      <c r="D102" s="94">
        <v>200</v>
      </c>
      <c r="E102" s="94">
        <v>1500</v>
      </c>
      <c r="F102" s="94">
        <v>200</v>
      </c>
      <c r="G102" s="77">
        <v>2120303</v>
      </c>
      <c r="H102" s="84" t="s">
        <v>410</v>
      </c>
    </row>
    <row r="103" ht="27" spans="1:8">
      <c r="A103" s="82"/>
      <c r="B103" s="82">
        <v>90</v>
      </c>
      <c r="C103" s="110" t="s">
        <v>411</v>
      </c>
      <c r="D103" s="94">
        <v>100</v>
      </c>
      <c r="E103" s="94">
        <v>100</v>
      </c>
      <c r="F103" s="94">
        <v>60</v>
      </c>
      <c r="G103" s="77">
        <v>2120501</v>
      </c>
      <c r="H103" s="84" t="s">
        <v>412</v>
      </c>
    </row>
    <row r="104" ht="40.5" spans="1:8">
      <c r="A104" s="82"/>
      <c r="B104" s="82">
        <v>91</v>
      </c>
      <c r="C104" s="110" t="s">
        <v>413</v>
      </c>
      <c r="D104" s="94">
        <v>287</v>
      </c>
      <c r="E104" s="94">
        <v>282</v>
      </c>
      <c r="F104" s="94">
        <v>282</v>
      </c>
      <c r="G104" s="77">
        <v>2120104</v>
      </c>
      <c r="H104" s="84" t="s">
        <v>414</v>
      </c>
    </row>
    <row r="105" ht="37" customHeight="1" spans="1:8">
      <c r="A105" s="82"/>
      <c r="B105" s="82">
        <v>92</v>
      </c>
      <c r="C105" s="110" t="s">
        <v>415</v>
      </c>
      <c r="D105" s="94">
        <v>120</v>
      </c>
      <c r="E105" s="94">
        <v>120</v>
      </c>
      <c r="F105" s="94">
        <v>100</v>
      </c>
      <c r="G105" s="77">
        <v>2120501</v>
      </c>
      <c r="H105" s="84" t="s">
        <v>416</v>
      </c>
    </row>
    <row r="106" ht="93" customHeight="1" spans="1:8">
      <c r="A106" s="82"/>
      <c r="B106" s="82">
        <v>93</v>
      </c>
      <c r="C106" s="110" t="s">
        <v>417</v>
      </c>
      <c r="D106" s="94">
        <v>300</v>
      </c>
      <c r="E106" s="94">
        <v>300</v>
      </c>
      <c r="F106" s="94">
        <v>100</v>
      </c>
      <c r="G106" s="77">
        <v>2120501</v>
      </c>
      <c r="H106" s="84" t="s">
        <v>418</v>
      </c>
    </row>
    <row r="107" ht="27" spans="1:8">
      <c r="A107" s="82"/>
      <c r="B107" s="82">
        <v>94</v>
      </c>
      <c r="C107" s="110" t="s">
        <v>419</v>
      </c>
      <c r="D107" s="94">
        <v>112</v>
      </c>
      <c r="E107" s="94">
        <v>96</v>
      </c>
      <c r="F107" s="94">
        <v>96</v>
      </c>
      <c r="G107" s="77">
        <v>2120399</v>
      </c>
      <c r="H107" s="84" t="s">
        <v>420</v>
      </c>
    </row>
    <row r="108" ht="67.5" spans="1:8">
      <c r="A108" s="82"/>
      <c r="B108" s="82">
        <v>95</v>
      </c>
      <c r="C108" s="110" t="s">
        <v>421</v>
      </c>
      <c r="D108" s="94">
        <v>313</v>
      </c>
      <c r="E108" s="94">
        <v>400</v>
      </c>
      <c r="F108" s="94">
        <v>313</v>
      </c>
      <c r="G108" s="77">
        <v>2120303</v>
      </c>
      <c r="H108" s="84" t="s">
        <v>422</v>
      </c>
    </row>
    <row r="109" ht="15" spans="1:8">
      <c r="A109" s="82"/>
      <c r="B109" s="82">
        <v>96</v>
      </c>
      <c r="C109" s="110" t="s">
        <v>423</v>
      </c>
      <c r="D109" s="94">
        <v>55</v>
      </c>
      <c r="E109" s="94">
        <v>60</v>
      </c>
      <c r="F109" s="94">
        <v>54</v>
      </c>
      <c r="G109" s="77">
        <v>2120501</v>
      </c>
      <c r="H109" s="84" t="s">
        <v>424</v>
      </c>
    </row>
    <row r="110" ht="26" customHeight="1" spans="1:8">
      <c r="A110" s="82"/>
      <c r="B110" s="82">
        <v>97</v>
      </c>
      <c r="C110" s="110" t="s">
        <v>425</v>
      </c>
      <c r="D110" s="94">
        <v>36</v>
      </c>
      <c r="E110" s="94">
        <v>60</v>
      </c>
      <c r="F110" s="94">
        <v>36</v>
      </c>
      <c r="G110" s="77">
        <v>2120104</v>
      </c>
      <c r="H110" s="84" t="s">
        <v>426</v>
      </c>
    </row>
    <row r="111" ht="94" customHeight="1" spans="1:8">
      <c r="A111" s="82"/>
      <c r="B111" s="82">
        <v>98</v>
      </c>
      <c r="C111" s="110" t="s">
        <v>427</v>
      </c>
      <c r="D111" s="111">
        <v>200</v>
      </c>
      <c r="E111" s="94">
        <v>200</v>
      </c>
      <c r="F111" s="94">
        <v>180</v>
      </c>
      <c r="G111" s="77">
        <v>2120201</v>
      </c>
      <c r="H111" s="84" t="s">
        <v>428</v>
      </c>
    </row>
    <row r="112" ht="66" customHeight="1" spans="1:8">
      <c r="A112" s="82"/>
      <c r="B112" s="82">
        <v>99</v>
      </c>
      <c r="C112" s="110" t="s">
        <v>429</v>
      </c>
      <c r="D112" s="111">
        <v>120</v>
      </c>
      <c r="E112" s="111">
        <v>120</v>
      </c>
      <c r="F112" s="94">
        <v>120</v>
      </c>
      <c r="G112" s="77">
        <v>2120102</v>
      </c>
      <c r="H112" s="84" t="s">
        <v>430</v>
      </c>
    </row>
    <row r="113" ht="23" customHeight="1" spans="1:8">
      <c r="A113" s="82"/>
      <c r="B113" s="82">
        <v>100</v>
      </c>
      <c r="C113" s="110" t="s">
        <v>431</v>
      </c>
      <c r="D113" s="111">
        <v>2025</v>
      </c>
      <c r="E113" s="94">
        <v>2000</v>
      </c>
      <c r="F113" s="94">
        <v>2000</v>
      </c>
      <c r="G113" s="77">
        <v>2110302</v>
      </c>
      <c r="H113" s="84" t="s">
        <v>432</v>
      </c>
    </row>
    <row r="114" ht="15" spans="1:8">
      <c r="A114" s="82"/>
      <c r="B114" s="82">
        <v>101</v>
      </c>
      <c r="C114" s="110" t="s">
        <v>433</v>
      </c>
      <c r="D114" s="112">
        <v>1125</v>
      </c>
      <c r="E114" s="94">
        <v>650</v>
      </c>
      <c r="F114" s="87" t="s">
        <v>434</v>
      </c>
      <c r="G114" s="77"/>
      <c r="H114" s="84"/>
    </row>
    <row r="115" ht="15" spans="1:8">
      <c r="A115" s="82"/>
      <c r="B115" s="82">
        <v>102</v>
      </c>
      <c r="C115" s="110" t="s">
        <v>435</v>
      </c>
      <c r="D115" s="113"/>
      <c r="E115" s="111">
        <v>30</v>
      </c>
      <c r="F115" s="87"/>
      <c r="G115" s="77"/>
      <c r="H115" s="84"/>
    </row>
    <row r="116" ht="15" spans="1:8">
      <c r="A116" s="82"/>
      <c r="B116" s="82">
        <v>103</v>
      </c>
      <c r="C116" s="110" t="s">
        <v>436</v>
      </c>
      <c r="D116" s="113"/>
      <c r="E116" s="94">
        <v>200</v>
      </c>
      <c r="F116" s="87"/>
      <c r="G116" s="77"/>
      <c r="H116" s="84"/>
    </row>
    <row r="117" ht="15" spans="1:8">
      <c r="A117" s="82"/>
      <c r="B117" s="82">
        <v>104</v>
      </c>
      <c r="C117" s="110" t="s">
        <v>437</v>
      </c>
      <c r="D117" s="113"/>
      <c r="E117" s="94">
        <v>200</v>
      </c>
      <c r="F117" s="87"/>
      <c r="G117" s="77"/>
      <c r="H117" s="84"/>
    </row>
    <row r="118" ht="15" spans="1:8">
      <c r="A118" s="82"/>
      <c r="B118" s="82">
        <v>105</v>
      </c>
      <c r="C118" s="93" t="s">
        <v>438</v>
      </c>
      <c r="D118" s="114"/>
      <c r="E118" s="94">
        <v>50</v>
      </c>
      <c r="F118" s="87"/>
      <c r="G118" s="77"/>
      <c r="H118" s="84"/>
    </row>
    <row r="119" ht="30" spans="1:8">
      <c r="A119" s="82"/>
      <c r="B119" s="82">
        <v>106</v>
      </c>
      <c r="C119" s="110" t="s">
        <v>439</v>
      </c>
      <c r="D119" s="114"/>
      <c r="E119" s="94"/>
      <c r="F119" s="87">
        <v>930</v>
      </c>
      <c r="G119" s="115" t="s">
        <v>440</v>
      </c>
      <c r="H119" s="84" t="s">
        <v>441</v>
      </c>
    </row>
    <row r="120" ht="66" customHeight="1" spans="1:8">
      <c r="A120" s="82"/>
      <c r="B120" s="82">
        <v>107</v>
      </c>
      <c r="C120" s="116" t="s">
        <v>442</v>
      </c>
      <c r="D120" s="87"/>
      <c r="E120" s="87">
        <v>550</v>
      </c>
      <c r="F120" s="87" t="s">
        <v>434</v>
      </c>
      <c r="G120" s="77"/>
      <c r="H120" s="81" t="s">
        <v>443</v>
      </c>
    </row>
    <row r="121" ht="54" spans="1:8">
      <c r="A121" s="82"/>
      <c r="B121" s="82">
        <v>108</v>
      </c>
      <c r="C121" s="116" t="s">
        <v>444</v>
      </c>
      <c r="D121" s="87">
        <v>300</v>
      </c>
      <c r="E121" s="87">
        <v>550</v>
      </c>
      <c r="F121" s="87"/>
      <c r="G121" s="77"/>
      <c r="H121" s="84" t="s">
        <v>445</v>
      </c>
    </row>
    <row r="122" ht="27" spans="1:8">
      <c r="A122" s="82"/>
      <c r="B122" s="82">
        <v>109</v>
      </c>
      <c r="C122" s="116" t="s">
        <v>446</v>
      </c>
      <c r="D122" s="87">
        <v>35</v>
      </c>
      <c r="E122" s="87">
        <v>50</v>
      </c>
      <c r="F122" s="87"/>
      <c r="G122" s="77"/>
      <c r="H122" s="84" t="s">
        <v>447</v>
      </c>
    </row>
    <row r="123" ht="15" spans="1:8">
      <c r="A123" s="82"/>
      <c r="B123" s="82">
        <v>110</v>
      </c>
      <c r="C123" s="116" t="s">
        <v>448</v>
      </c>
      <c r="D123" s="87"/>
      <c r="E123" s="87"/>
      <c r="F123" s="87">
        <v>300</v>
      </c>
      <c r="G123" s="77">
        <v>2110302</v>
      </c>
      <c r="H123" s="84" t="s">
        <v>449</v>
      </c>
    </row>
    <row r="124" ht="27" spans="1:8">
      <c r="A124" s="82"/>
      <c r="B124" s="82">
        <v>111</v>
      </c>
      <c r="C124" s="110" t="s">
        <v>450</v>
      </c>
      <c r="D124" s="111"/>
      <c r="E124" s="94">
        <v>500</v>
      </c>
      <c r="F124" s="87">
        <v>100</v>
      </c>
      <c r="G124" s="77" t="s">
        <v>451</v>
      </c>
      <c r="H124" s="84" t="s">
        <v>452</v>
      </c>
    </row>
    <row r="125" ht="30" customHeight="1" spans="1:8">
      <c r="A125" s="82"/>
      <c r="B125" s="82">
        <v>112</v>
      </c>
      <c r="C125" s="92" t="s">
        <v>453</v>
      </c>
      <c r="D125" s="83">
        <v>10.302</v>
      </c>
      <c r="E125" s="83"/>
      <c r="F125" s="83"/>
      <c r="G125" s="77"/>
      <c r="H125" s="84"/>
    </row>
    <row r="126" ht="15" spans="1:8">
      <c r="A126" s="82"/>
      <c r="B126" s="82">
        <v>113</v>
      </c>
      <c r="C126" s="92" t="s">
        <v>454</v>
      </c>
      <c r="D126" s="87">
        <v>20</v>
      </c>
      <c r="E126" s="87"/>
      <c r="F126" s="87"/>
      <c r="G126" s="77"/>
      <c r="H126" s="84"/>
    </row>
    <row r="127" ht="15" spans="1:8">
      <c r="A127" s="82"/>
      <c r="B127" s="82">
        <v>114</v>
      </c>
      <c r="C127" s="93" t="s">
        <v>455</v>
      </c>
      <c r="D127" s="87">
        <v>25</v>
      </c>
      <c r="E127" s="87"/>
      <c r="F127" s="87"/>
      <c r="G127" s="77"/>
      <c r="H127" s="84"/>
    </row>
    <row r="128" ht="15" spans="1:8">
      <c r="A128" s="82"/>
      <c r="B128" s="82">
        <v>115</v>
      </c>
      <c r="C128" s="93" t="s">
        <v>456</v>
      </c>
      <c r="D128" s="87">
        <v>130</v>
      </c>
      <c r="E128" s="87"/>
      <c r="F128" s="87"/>
      <c r="G128" s="77"/>
      <c r="H128" s="84"/>
    </row>
    <row r="129" ht="54" customHeight="1" spans="1:8">
      <c r="A129" s="117"/>
      <c r="B129" s="82">
        <v>116</v>
      </c>
      <c r="C129" s="92" t="s">
        <v>457</v>
      </c>
      <c r="D129" s="87">
        <v>26</v>
      </c>
      <c r="E129" s="87"/>
      <c r="F129" s="87"/>
      <c r="G129" s="77"/>
      <c r="H129" s="84"/>
    </row>
    <row r="130" ht="32.1" customHeight="1" spans="1:8">
      <c r="A130" s="95" t="s">
        <v>458</v>
      </c>
      <c r="B130" s="80"/>
      <c r="C130" s="72" t="s">
        <v>106</v>
      </c>
      <c r="D130" s="96">
        <f>SUM(D131:D134)</f>
        <v>57</v>
      </c>
      <c r="E130" s="96">
        <f>SUM(E131:E134)</f>
        <v>52</v>
      </c>
      <c r="F130" s="96">
        <f>SUM(F131:F134)</f>
        <v>50</v>
      </c>
      <c r="G130" s="77">
        <v>201</v>
      </c>
      <c r="H130" s="81" t="s">
        <v>459</v>
      </c>
    </row>
    <row r="131" ht="15" spans="1:8">
      <c r="A131" s="82"/>
      <c r="B131" s="82">
        <v>117</v>
      </c>
      <c r="C131" s="72" t="s">
        <v>460</v>
      </c>
      <c r="D131" s="83">
        <v>10</v>
      </c>
      <c r="E131" s="83">
        <v>10</v>
      </c>
      <c r="F131" s="83">
        <v>10</v>
      </c>
      <c r="G131" s="77">
        <v>2011102</v>
      </c>
      <c r="H131" s="84" t="s">
        <v>461</v>
      </c>
    </row>
    <row r="132" ht="60" customHeight="1" spans="1:8">
      <c r="A132" s="82"/>
      <c r="B132" s="82">
        <v>118</v>
      </c>
      <c r="C132" s="72" t="s">
        <v>462</v>
      </c>
      <c r="D132" s="83">
        <v>25</v>
      </c>
      <c r="E132" s="83">
        <v>25</v>
      </c>
      <c r="F132" s="83">
        <v>25</v>
      </c>
      <c r="G132" s="77">
        <v>2011102</v>
      </c>
      <c r="H132" s="84" t="s">
        <v>463</v>
      </c>
    </row>
    <row r="133" ht="15" spans="1:8">
      <c r="A133" s="82"/>
      <c r="B133" s="82">
        <v>119</v>
      </c>
      <c r="C133" s="72" t="s">
        <v>464</v>
      </c>
      <c r="D133" s="83">
        <v>15</v>
      </c>
      <c r="E133" s="83">
        <v>10</v>
      </c>
      <c r="F133" s="83">
        <v>10</v>
      </c>
      <c r="G133" s="77">
        <v>2011104</v>
      </c>
      <c r="H133" s="84"/>
    </row>
    <row r="134" ht="15" spans="1:8">
      <c r="A134" s="82"/>
      <c r="B134" s="82">
        <v>120</v>
      </c>
      <c r="C134" s="72" t="s">
        <v>465</v>
      </c>
      <c r="D134" s="83">
        <v>7</v>
      </c>
      <c r="E134" s="83">
        <v>7</v>
      </c>
      <c r="F134" s="83">
        <v>5</v>
      </c>
      <c r="G134" s="77">
        <v>2011106</v>
      </c>
      <c r="H134" s="84" t="s">
        <v>466</v>
      </c>
    </row>
    <row r="135" ht="33" customHeight="1" spans="1:8">
      <c r="A135" s="95" t="s">
        <v>467</v>
      </c>
      <c r="B135" s="71"/>
      <c r="C135" s="72" t="s">
        <v>106</v>
      </c>
      <c r="D135" s="96">
        <f>SUM(D136:D138)</f>
        <v>160</v>
      </c>
      <c r="E135" s="96">
        <f>SUM(E136:E138)</f>
        <v>110</v>
      </c>
      <c r="F135" s="96">
        <f>SUM(F136:F138)</f>
        <v>100</v>
      </c>
      <c r="G135" s="77">
        <v>201</v>
      </c>
      <c r="H135" s="81" t="s">
        <v>468</v>
      </c>
    </row>
    <row r="136" ht="40.5" spans="1:8">
      <c r="A136" s="82"/>
      <c r="B136" s="82">
        <v>121</v>
      </c>
      <c r="C136" s="72" t="s">
        <v>469</v>
      </c>
      <c r="D136" s="83">
        <v>120</v>
      </c>
      <c r="E136" s="83">
        <v>60</v>
      </c>
      <c r="F136" s="83">
        <v>60</v>
      </c>
      <c r="G136" s="77">
        <v>2120104</v>
      </c>
      <c r="H136" s="84" t="s">
        <v>470</v>
      </c>
    </row>
    <row r="137" ht="40.5" spans="1:8">
      <c r="A137" s="82"/>
      <c r="B137" s="82">
        <v>122</v>
      </c>
      <c r="C137" s="72" t="s">
        <v>471</v>
      </c>
      <c r="D137" s="83">
        <v>40</v>
      </c>
      <c r="E137" s="83">
        <v>20</v>
      </c>
      <c r="F137" s="83">
        <v>20</v>
      </c>
      <c r="G137" s="77">
        <v>2014002</v>
      </c>
      <c r="H137" s="84" t="s">
        <v>472</v>
      </c>
    </row>
    <row r="138" ht="27" spans="1:8">
      <c r="A138" s="82"/>
      <c r="B138" s="82">
        <v>123</v>
      </c>
      <c r="C138" s="72" t="s">
        <v>473</v>
      </c>
      <c r="D138" s="83"/>
      <c r="E138" s="83">
        <v>30</v>
      </c>
      <c r="F138" s="83">
        <v>20</v>
      </c>
      <c r="G138" s="77">
        <v>2011308</v>
      </c>
      <c r="H138" s="84" t="s">
        <v>474</v>
      </c>
    </row>
    <row r="139" ht="31" customHeight="1" spans="1:8">
      <c r="A139" s="95" t="s">
        <v>475</v>
      </c>
      <c r="B139" s="71"/>
      <c r="C139" s="118" t="s">
        <v>476</v>
      </c>
      <c r="D139" s="96">
        <v>2490</v>
      </c>
      <c r="E139" s="96">
        <v>2132</v>
      </c>
      <c r="F139" s="96">
        <v>2000</v>
      </c>
      <c r="G139" s="77"/>
      <c r="H139" s="119" t="s">
        <v>477</v>
      </c>
    </row>
    <row r="140" ht="15" spans="1:8">
      <c r="A140" s="95" t="s">
        <v>478</v>
      </c>
      <c r="B140" s="71"/>
      <c r="C140" s="118" t="s">
        <v>479</v>
      </c>
      <c r="D140" s="96">
        <f>D141+D142+D143+D144+D145+D153+D158+D160+D168+D165+D164+D166+D163+D169+D167+D159</f>
        <v>53499</v>
      </c>
      <c r="E140" s="96">
        <f>E141+E142+E143+E144+E145+E153+E158+E160+E168+E165+E164+E166+E163+E169+E167+E159</f>
        <v>48071</v>
      </c>
      <c r="F140" s="96">
        <f>F141+F142+F143+F144+F145+F153+F158+F160+F168+F165+F164+F166+F163+F169+F167+F159+F161+F162</f>
        <v>41157</v>
      </c>
      <c r="G140" s="77"/>
      <c r="H140" s="81"/>
    </row>
    <row r="141" ht="25" customHeight="1" spans="1:8">
      <c r="A141" s="108"/>
      <c r="B141" s="82">
        <v>124</v>
      </c>
      <c r="C141" s="72" t="s">
        <v>480</v>
      </c>
      <c r="D141" s="83">
        <v>500</v>
      </c>
      <c r="E141" s="83">
        <v>600</v>
      </c>
      <c r="F141" s="83">
        <v>600</v>
      </c>
      <c r="G141" s="77">
        <v>2060404</v>
      </c>
      <c r="H141" s="84" t="s">
        <v>481</v>
      </c>
    </row>
    <row r="142" ht="70" customHeight="1" spans="1:8">
      <c r="A142" s="108"/>
      <c r="B142" s="82">
        <v>125</v>
      </c>
      <c r="C142" s="72" t="s">
        <v>482</v>
      </c>
      <c r="D142" s="83">
        <v>200</v>
      </c>
      <c r="E142" s="83">
        <v>400</v>
      </c>
      <c r="F142" s="83">
        <v>200</v>
      </c>
      <c r="G142" s="77">
        <v>2080711</v>
      </c>
      <c r="H142" s="84" t="s">
        <v>483</v>
      </c>
    </row>
    <row r="143" ht="54" spans="1:8">
      <c r="A143" s="120"/>
      <c r="B143" s="82">
        <v>126</v>
      </c>
      <c r="C143" s="72" t="s">
        <v>484</v>
      </c>
      <c r="D143" s="83">
        <v>200</v>
      </c>
      <c r="E143" s="83">
        <v>200</v>
      </c>
      <c r="F143" s="83">
        <v>90</v>
      </c>
      <c r="G143" s="77">
        <v>2080711</v>
      </c>
      <c r="H143" s="84" t="s">
        <v>485</v>
      </c>
    </row>
    <row r="144" ht="15" spans="1:8">
      <c r="A144" s="71"/>
      <c r="B144" s="82">
        <v>127</v>
      </c>
      <c r="C144" s="72" t="s">
        <v>486</v>
      </c>
      <c r="D144" s="83">
        <v>70</v>
      </c>
      <c r="E144" s="83">
        <v>103</v>
      </c>
      <c r="F144" s="83">
        <v>105</v>
      </c>
      <c r="G144" s="77">
        <v>2010902</v>
      </c>
      <c r="H144" s="84"/>
    </row>
    <row r="145" ht="45" customHeight="1" spans="1:8">
      <c r="A145" s="108"/>
      <c r="B145" s="82">
        <v>128</v>
      </c>
      <c r="C145" s="72" t="s">
        <v>487</v>
      </c>
      <c r="D145" s="96">
        <f>D146+D147+D148+D149+D150+D151+D152</f>
        <v>19200</v>
      </c>
      <c r="E145" s="96">
        <f>E146+E147+E148+E149+E150+E151</f>
        <v>18250</v>
      </c>
      <c r="F145" s="96">
        <f>F146+F147+F148+F149+F150+F151</f>
        <v>17850</v>
      </c>
      <c r="G145" s="77">
        <v>2060404</v>
      </c>
      <c r="H145" s="121"/>
    </row>
    <row r="146" ht="36" customHeight="1" spans="1:8">
      <c r="A146" s="70"/>
      <c r="B146" s="71"/>
      <c r="C146" s="72" t="s">
        <v>488</v>
      </c>
      <c r="D146" s="83">
        <v>1600</v>
      </c>
      <c r="E146" s="83">
        <v>1600</v>
      </c>
      <c r="F146" s="83">
        <v>1600</v>
      </c>
      <c r="G146" s="77"/>
      <c r="H146" s="121" t="s">
        <v>489</v>
      </c>
    </row>
    <row r="147" ht="38.1" customHeight="1" spans="1:8">
      <c r="A147" s="70"/>
      <c r="B147" s="71"/>
      <c r="C147" s="72" t="s">
        <v>490</v>
      </c>
      <c r="D147" s="83">
        <v>1000</v>
      </c>
      <c r="E147" s="83">
        <v>1000</v>
      </c>
      <c r="F147" s="83">
        <v>800</v>
      </c>
      <c r="G147" s="77"/>
      <c r="H147" s="121" t="s">
        <v>491</v>
      </c>
    </row>
    <row r="148" ht="48" customHeight="1" spans="1:8">
      <c r="A148" s="70"/>
      <c r="B148" s="71"/>
      <c r="C148" s="72" t="s">
        <v>492</v>
      </c>
      <c r="D148" s="83">
        <v>100</v>
      </c>
      <c r="E148" s="83">
        <v>100</v>
      </c>
      <c r="F148" s="83">
        <v>100</v>
      </c>
      <c r="G148" s="77"/>
      <c r="H148" s="121" t="s">
        <v>493</v>
      </c>
    </row>
    <row r="149" ht="65" customHeight="1" spans="1:8">
      <c r="A149" s="70"/>
      <c r="B149" s="71"/>
      <c r="C149" s="72" t="s">
        <v>494</v>
      </c>
      <c r="D149" s="83">
        <v>1400</v>
      </c>
      <c r="E149" s="83">
        <v>1400</v>
      </c>
      <c r="F149" s="83">
        <v>1200</v>
      </c>
      <c r="G149" s="77"/>
      <c r="H149" s="121" t="s">
        <v>495</v>
      </c>
    </row>
    <row r="150" ht="33" customHeight="1" spans="1:8">
      <c r="A150" s="70"/>
      <c r="B150" s="71"/>
      <c r="C150" s="72" t="s">
        <v>496</v>
      </c>
      <c r="D150" s="83">
        <v>100</v>
      </c>
      <c r="E150" s="83">
        <v>150</v>
      </c>
      <c r="F150" s="83">
        <v>150</v>
      </c>
      <c r="G150" s="77"/>
      <c r="H150" s="121" t="s">
        <v>497</v>
      </c>
    </row>
    <row r="151" ht="27.95" customHeight="1" spans="1:8">
      <c r="A151" s="70"/>
      <c r="B151" s="71"/>
      <c r="C151" s="72" t="s">
        <v>498</v>
      </c>
      <c r="D151" s="83">
        <v>14000</v>
      </c>
      <c r="E151" s="83">
        <v>14000</v>
      </c>
      <c r="F151" s="83">
        <v>14000</v>
      </c>
      <c r="G151" s="77"/>
      <c r="H151" s="121" t="s">
        <v>499</v>
      </c>
    </row>
    <row r="152" ht="27.95" customHeight="1" spans="1:8">
      <c r="A152" s="122"/>
      <c r="B152" s="71"/>
      <c r="C152" s="123" t="s">
        <v>500</v>
      </c>
      <c r="D152" s="83">
        <v>1000</v>
      </c>
      <c r="E152" s="83"/>
      <c r="F152" s="83"/>
      <c r="G152" s="77"/>
      <c r="H152" s="121"/>
    </row>
    <row r="153" ht="15" spans="1:8">
      <c r="A153" s="108"/>
      <c r="B153" s="82">
        <v>129</v>
      </c>
      <c r="C153" s="72" t="s">
        <v>501</v>
      </c>
      <c r="D153" s="96">
        <f>SUM(D154:D157)</f>
        <v>15786</v>
      </c>
      <c r="E153" s="96">
        <f>SUM(E154:E156)</f>
        <v>14376</v>
      </c>
      <c r="F153" s="96">
        <f>SUM(F154:F156)</f>
        <v>14050</v>
      </c>
      <c r="G153" s="77">
        <v>2150805</v>
      </c>
      <c r="H153" s="119" t="s">
        <v>502</v>
      </c>
    </row>
    <row r="154" ht="20.1" customHeight="1" spans="1:8">
      <c r="A154" s="70"/>
      <c r="B154" s="71"/>
      <c r="C154" s="72" t="s">
        <v>503</v>
      </c>
      <c r="D154" s="83">
        <v>200</v>
      </c>
      <c r="E154" s="83">
        <v>300</v>
      </c>
      <c r="F154" s="83">
        <v>300</v>
      </c>
      <c r="G154" s="77"/>
      <c r="H154" s="121" t="s">
        <v>504</v>
      </c>
    </row>
    <row r="155" ht="36" customHeight="1" spans="1:8">
      <c r="A155" s="71"/>
      <c r="B155" s="71"/>
      <c r="C155" s="72" t="s">
        <v>505</v>
      </c>
      <c r="D155" s="83">
        <v>76</v>
      </c>
      <c r="E155" s="83">
        <v>76</v>
      </c>
      <c r="F155" s="83">
        <v>76</v>
      </c>
      <c r="G155" s="77"/>
      <c r="H155" s="121" t="s">
        <v>506</v>
      </c>
    </row>
    <row r="156" ht="22" customHeight="1" spans="1:8">
      <c r="A156" s="70"/>
      <c r="B156" s="71"/>
      <c r="C156" s="72" t="s">
        <v>507</v>
      </c>
      <c r="D156" s="83">
        <v>15010</v>
      </c>
      <c r="E156" s="83">
        <v>14000</v>
      </c>
      <c r="F156" s="83">
        <v>13674</v>
      </c>
      <c r="G156" s="77"/>
      <c r="H156" s="121" t="s">
        <v>508</v>
      </c>
    </row>
    <row r="157" ht="21.95" customHeight="1" spans="1:8">
      <c r="A157" s="122"/>
      <c r="B157" s="71"/>
      <c r="C157" s="123" t="s">
        <v>509</v>
      </c>
      <c r="D157" s="83">
        <v>500</v>
      </c>
      <c r="E157" s="83"/>
      <c r="F157" s="83"/>
      <c r="G157" s="77"/>
      <c r="H157" s="121"/>
    </row>
    <row r="158" ht="36" customHeight="1" spans="1:8">
      <c r="A158" s="71"/>
      <c r="B158" s="82">
        <v>130</v>
      </c>
      <c r="C158" s="72" t="s">
        <v>510</v>
      </c>
      <c r="D158" s="83"/>
      <c r="E158" s="83">
        <v>5000</v>
      </c>
      <c r="F158" s="83">
        <v>5000</v>
      </c>
      <c r="G158" s="77">
        <v>2150805</v>
      </c>
      <c r="H158" s="84" t="s">
        <v>511</v>
      </c>
    </row>
    <row r="159" ht="26" customHeight="1" spans="1:8">
      <c r="A159" s="71"/>
      <c r="B159" s="82">
        <v>131</v>
      </c>
      <c r="C159" s="72" t="s">
        <v>512</v>
      </c>
      <c r="D159" s="83">
        <v>8000</v>
      </c>
      <c r="E159" s="83">
        <v>8000</v>
      </c>
      <c r="F159" s="83">
        <v>2000</v>
      </c>
      <c r="G159" s="77">
        <v>2150805</v>
      </c>
      <c r="H159" s="84" t="s">
        <v>513</v>
      </c>
    </row>
    <row r="160" ht="15" spans="1:8">
      <c r="A160" s="124"/>
      <c r="B160" s="82">
        <v>132</v>
      </c>
      <c r="C160" s="92" t="s">
        <v>514</v>
      </c>
      <c r="D160" s="87">
        <v>20</v>
      </c>
      <c r="E160" s="87">
        <v>20</v>
      </c>
      <c r="F160" s="87">
        <v>20</v>
      </c>
      <c r="G160" s="77">
        <v>2110302</v>
      </c>
      <c r="H160" s="98"/>
    </row>
    <row r="161" ht="21.95" customHeight="1" spans="1:8">
      <c r="A161" s="70"/>
      <c r="B161" s="82">
        <v>133</v>
      </c>
      <c r="C161" s="72" t="s">
        <v>515</v>
      </c>
      <c r="D161" s="83"/>
      <c r="E161" s="83">
        <v>100</v>
      </c>
      <c r="F161" s="83">
        <v>50</v>
      </c>
      <c r="G161" s="77">
        <v>2150299</v>
      </c>
      <c r="H161" s="84"/>
    </row>
    <row r="162" ht="21.95" customHeight="1" spans="1:8">
      <c r="A162" s="70"/>
      <c r="B162" s="82">
        <v>134</v>
      </c>
      <c r="C162" s="72" t="s">
        <v>516</v>
      </c>
      <c r="D162" s="83"/>
      <c r="E162" s="83">
        <v>70</v>
      </c>
      <c r="F162" s="83">
        <v>70</v>
      </c>
      <c r="G162" s="77">
        <v>2220306</v>
      </c>
      <c r="H162" s="84"/>
    </row>
    <row r="163" ht="21.95" customHeight="1" spans="1:8">
      <c r="A163" s="71"/>
      <c r="B163" s="82">
        <v>135</v>
      </c>
      <c r="C163" s="72" t="s">
        <v>517</v>
      </c>
      <c r="D163" s="83">
        <v>1000</v>
      </c>
      <c r="E163" s="83">
        <v>1000</v>
      </c>
      <c r="F163" s="83">
        <v>1000</v>
      </c>
      <c r="G163" s="77">
        <v>227</v>
      </c>
      <c r="H163" s="84" t="s">
        <v>518</v>
      </c>
    </row>
    <row r="164" ht="33" customHeight="1" spans="1:8">
      <c r="A164" s="125"/>
      <c r="B164" s="82">
        <v>136</v>
      </c>
      <c r="C164" s="72" t="s">
        <v>519</v>
      </c>
      <c r="D164" s="83">
        <v>540</v>
      </c>
      <c r="E164" s="83">
        <v>72</v>
      </c>
      <c r="F164" s="83">
        <v>72</v>
      </c>
      <c r="G164" s="126">
        <v>2120303</v>
      </c>
      <c r="H164" s="84" t="s">
        <v>520</v>
      </c>
    </row>
    <row r="165" ht="33" customHeight="1" spans="1:8">
      <c r="A165" s="125"/>
      <c r="B165" s="82">
        <v>137</v>
      </c>
      <c r="C165" s="72" t="s">
        <v>521</v>
      </c>
      <c r="D165" s="83">
        <v>2653</v>
      </c>
      <c r="E165" s="83"/>
      <c r="F165" s="83"/>
      <c r="G165" s="83"/>
      <c r="H165" s="84" t="s">
        <v>522</v>
      </c>
    </row>
    <row r="166" ht="31" customHeight="1" spans="1:8">
      <c r="A166" s="125"/>
      <c r="B166" s="82">
        <v>138</v>
      </c>
      <c r="C166" s="72" t="s">
        <v>523</v>
      </c>
      <c r="D166" s="83">
        <v>4420</v>
      </c>
      <c r="E166" s="83"/>
      <c r="F166" s="83"/>
      <c r="G166" s="83"/>
      <c r="H166" s="84" t="s">
        <v>522</v>
      </c>
    </row>
    <row r="167" ht="23.1" customHeight="1" spans="1:8">
      <c r="A167" s="125"/>
      <c r="B167" s="82">
        <v>139</v>
      </c>
      <c r="C167" s="123" t="s">
        <v>524</v>
      </c>
      <c r="D167" s="83">
        <v>350</v>
      </c>
      <c r="E167" s="83">
        <v>50</v>
      </c>
      <c r="F167" s="83">
        <v>50</v>
      </c>
      <c r="G167" s="126">
        <v>2130599</v>
      </c>
      <c r="H167" s="127" t="s">
        <v>525</v>
      </c>
    </row>
    <row r="168" ht="23" customHeight="1" spans="1:8">
      <c r="A168" s="108"/>
      <c r="B168" s="82">
        <v>140</v>
      </c>
      <c r="C168" s="72" t="s">
        <v>526</v>
      </c>
      <c r="D168" s="83">
        <v>60</v>
      </c>
      <c r="E168" s="83"/>
      <c r="F168" s="83"/>
      <c r="G168" s="83"/>
      <c r="H168" s="74"/>
    </row>
    <row r="169" ht="21" customHeight="1" spans="1:8">
      <c r="A169" s="125"/>
      <c r="B169" s="82">
        <v>141</v>
      </c>
      <c r="C169" s="72" t="s">
        <v>527</v>
      </c>
      <c r="D169" s="83">
        <v>500</v>
      </c>
      <c r="E169" s="83"/>
      <c r="F169" s="83"/>
      <c r="G169" s="83"/>
      <c r="H169" s="84"/>
    </row>
  </sheetData>
  <autoFilter xmlns:etc="http://www.wps.cn/officeDocument/2017/etCustomData" ref="A5:H169" etc:filterBottomFollowUsedRange="0">
    <extLst/>
  </autoFilter>
  <mergeCells count="13">
    <mergeCell ref="A3:A4"/>
    <mergeCell ref="B3:B4"/>
    <mergeCell ref="C3:C4"/>
    <mergeCell ref="D48:D49"/>
    <mergeCell ref="D64:D66"/>
    <mergeCell ref="D114:D118"/>
    <mergeCell ref="F11:F17"/>
    <mergeCell ref="F20:F27"/>
    <mergeCell ref="F41:F45"/>
    <mergeCell ref="F114:F118"/>
    <mergeCell ref="F120:F122"/>
    <mergeCell ref="H3:H4"/>
    <mergeCell ref="A1:H2"/>
  </mergeCells>
  <printOptions horizontalCentered="1" gridLines="1"/>
  <pageMargins left="0.236111111111111" right="0.196527777777778" top="0.38125" bottom="0.432638888888889" header="0.314583333333333" footer="0.314583333333333"/>
  <pageSetup paperSize="9" scale="70" firstPageNumber="20" orientation="landscape" useFirstPageNumber="1" horizontalDpi="600"/>
  <headerFooter alignWithMargins="0">
    <oddFooter>&amp;C&amp;P</oddFooter>
  </headerFooter>
  <ignoredErrors>
    <ignoredError sqref="D135:F13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 </vt:lpstr>
      <vt:lpstr>目录</vt:lpstr>
      <vt:lpstr>2023年咸宁高新区预算执行情况表</vt:lpstr>
      <vt:lpstr>2024年咸宁高新区预算收支情况表</vt:lpstr>
      <vt:lpstr>2024年咸宁高新区一般公共预算支出情况表</vt:lpstr>
      <vt:lpstr>2024年高新区部门预算支出</vt:lpstr>
      <vt:lpstr>人员类支出 </vt:lpstr>
      <vt:lpstr>运转类支出明细 </vt:lpstr>
      <vt:lpstr>特定目标类支出明细 </vt:lpstr>
      <vt:lpstr>基金收入预算 </vt:lpstr>
      <vt:lpstr>基金支出预算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2020-02-07T16:44:00Z</dcterms:created>
  <cp:lastPrinted>2021-08-05T17:16:00Z</cp:lastPrinted>
  <dcterms:modified xsi:type="dcterms:W3CDTF">2026-05-22T11:11:09Z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30CAB6FAB138487D88E334E247CC60E7</vt:lpwstr>
  </property>
  <property fmtid="{D5CDD505-2E9C-101B-9397-08002B2CF9AE}" pid="4" name="KSOReadingLayout">
    <vt:bool>true</vt:bool>
  </property>
</Properties>
</file>