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1715" firstSheet="11" activeTab="17"/>
  </bookViews>
  <sheets>
    <sheet name="封面 " sheetId="44" state="hidden" r:id="rId1"/>
    <sheet name="目录" sheetId="28" state="hidden" r:id="rId2"/>
    <sheet name="2023年咸宁高新区预算执行情况表" sheetId="40" state="hidden" r:id="rId3"/>
    <sheet name="2024年咸宁高新区预算收支情况表" sheetId="45" state="hidden" r:id="rId4"/>
    <sheet name="2024年咸宁高新区一般公共预算支出情况表" sheetId="32" state="hidden" r:id="rId5"/>
    <sheet name="2024年高新区部门预算支出" sheetId="50" state="hidden" r:id="rId6"/>
    <sheet name="封面  " sheetId="61" r:id="rId7"/>
    <sheet name="目录 " sheetId="62" r:id="rId8"/>
    <sheet name="2024年咸宁高新区预算执行情况表  " sheetId="67" r:id="rId9"/>
    <sheet name="2025年咸宁高新区预算收支情况表 " sheetId="68" r:id="rId10"/>
    <sheet name="2025年咸宁高新区一般公共预算支出情况表 " sheetId="65" r:id="rId11"/>
    <sheet name="2025年高新区部门预算支出 " sheetId="66" r:id="rId12"/>
    <sheet name="人员类支出  " sheetId="58" r:id="rId13"/>
    <sheet name="运转类支出明细 " sheetId="34" r:id="rId14"/>
    <sheet name="特定目标类支出明细" sheetId="69" r:id="rId15"/>
    <sheet name="市直派出机构服务园区专项明细 " sheetId="57" r:id="rId16"/>
    <sheet name="基金收入预算  " sheetId="59" r:id="rId17"/>
    <sheet name="基金支出预算 " sheetId="60" r:id="rId18"/>
    <sheet name="基金收入预算 " sheetId="51" state="hidden" r:id="rId19"/>
    <sheet name="基金支出预算  " sheetId="52" state="hidden" r:id="rId20"/>
  </sheets>
  <externalReferences>
    <externalReference r:id="rId21"/>
  </externalReferences>
  <definedNames>
    <definedName name="_xlnm._FilterDatabase" localSheetId="15" hidden="1">'市直派出机构服务园区专项明细 '!$A$3:$H$45</definedName>
    <definedName name="_xlnm.Print_Area" hidden="1">#REF!</definedName>
    <definedName name="_xlnm.Print_Titles" hidden="1">#N/A</definedName>
    <definedName name="_xlnm.Print_Area" localSheetId="1">#REF!</definedName>
    <definedName name="_xlnm._FilterDatabase" localSheetId="13" hidden="1">'运转类支出明细 '!$A$8:$AG$8</definedName>
    <definedName name="_xlnm.Print_Titles" localSheetId="2">'2023年咸宁高新区预算执行情况表'!$1:$3</definedName>
    <definedName name="_xlnm.Print_Area" localSheetId="0" hidden="1">#REF!</definedName>
    <definedName name="_xlnm.Print_Titles" localSheetId="3">'2024年咸宁高新区预算收支情况表'!$1:$3</definedName>
    <definedName name="_xlnm.Print_Area" localSheetId="6" hidden="1">#REF!</definedName>
    <definedName name="_xlnm.Print_Area" localSheetId="7">#REF!</definedName>
    <definedName name="_xlnm.Print_Titles" localSheetId="8">'2024年咸宁高新区预算执行情况表  '!$1:$3</definedName>
    <definedName name="_xlnm.Print_Titles" localSheetId="9">'2025年咸宁高新区预算收支情况表 '!$1:$3</definedName>
    <definedName name="_xlnm.Print_Titles" localSheetId="15">'市直派出机构服务园区专项明细 '!$1:$4</definedName>
    <definedName name="_xlnm.Print_Area" localSheetId="14" hidden="1">#REF!</definedName>
    <definedName name="_xlnm.Print_Titles" localSheetId="14">特定目标类支出明细!$1:$4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<sst xmlns="http://schemas.openxmlformats.org/spreadsheetml/2006/main" count="1145" uniqueCount="742">
  <si>
    <r>
      <rPr>
        <sz val="36"/>
        <color rgb="FF000000"/>
        <rFont val="方正小标宋简体"/>
        <charset val="134"/>
      </rPr>
      <t>咸宁高新技术产业开发区
2023年预算执行情况和2024年财政预算</t>
    </r>
    <r>
      <rPr>
        <sz val="28"/>
        <color rgb="FF000000"/>
        <rFont val="方正小标宋简体"/>
        <charset val="134"/>
      </rPr>
      <t xml:space="preserve">
</t>
    </r>
    <r>
      <rPr>
        <sz val="16"/>
        <color rgb="FF000000"/>
        <rFont val="楷体_GB2312"/>
        <charset val="134"/>
      </rPr>
      <t>编制单位：咸宁高新区财金局
编制日期：二</t>
    </r>
    <r>
      <rPr>
        <sz val="16"/>
        <color rgb="FF000000"/>
        <rFont val="宋体"/>
        <charset val="134"/>
      </rPr>
      <t>〇</t>
    </r>
    <r>
      <rPr>
        <sz val="16"/>
        <color rgb="FF000000"/>
        <rFont val="楷体_GB2312"/>
        <charset val="134"/>
      </rPr>
      <t>二四年</t>
    </r>
  </si>
  <si>
    <t>目       录</t>
  </si>
  <si>
    <t>首   页：</t>
  </si>
  <si>
    <t>关于2023年咸宁高新区预算执行情况说明………………………………………………………</t>
  </si>
  <si>
    <t>关于2024年咸宁高新区预算编制情况汇报………………………………………………………</t>
  </si>
  <si>
    <t>表   一：</t>
  </si>
  <si>
    <t>2023年咸宁高新区预算执行情况表…………………………………………………</t>
  </si>
  <si>
    <t>表   二：</t>
  </si>
  <si>
    <t>2024年咸宁高新区预算收支情况表………………………………………………………</t>
  </si>
  <si>
    <t>表   三：</t>
  </si>
  <si>
    <t>2024年咸宁高新区一般公共预算支出情况表………………………………………………</t>
  </si>
  <si>
    <t>表   四：</t>
  </si>
  <si>
    <t>2024年咸宁高新区部门预算支出情况表…………………………………………</t>
  </si>
  <si>
    <t>表   五：</t>
  </si>
  <si>
    <t>2024年咸宁高新区人员支出预算表……………………………………………………</t>
  </si>
  <si>
    <t>表   六：</t>
  </si>
  <si>
    <t>2024年咸宁高新区运转支出情况表…………………………………………………………</t>
  </si>
  <si>
    <t>表   七：</t>
  </si>
  <si>
    <t>2024年咸宁高新区特定目标支出明细表…………………………………………</t>
  </si>
  <si>
    <t>表   八：</t>
  </si>
  <si>
    <t>2024年咸宁高新区基金预算--基金收入预算表………………………………………</t>
  </si>
  <si>
    <t>表   九：</t>
  </si>
  <si>
    <t>2024年咸宁高新区基金预算--基金支出预算表………………………………………</t>
  </si>
  <si>
    <t>2023年咸宁高新区预算执行情况表</t>
  </si>
  <si>
    <t>项            目</t>
  </si>
  <si>
    <t>2022年决算数</t>
  </si>
  <si>
    <t>2023年完成数</t>
  </si>
  <si>
    <t>比上年+、-       
金额</t>
  </si>
  <si>
    <t>比上年+、-%</t>
  </si>
  <si>
    <t>收  入  合  计</t>
  </si>
  <si>
    <t>一、公共预算总收入</t>
  </si>
  <si>
    <t xml:space="preserve"> （一）本级征收—中央预算收入</t>
  </si>
  <si>
    <t xml:space="preserve"> （二）本级征收—一般公共预算收入</t>
  </si>
  <si>
    <t xml:space="preserve">  1.税收收入</t>
  </si>
  <si>
    <t xml:space="preserve">    增值税</t>
  </si>
  <si>
    <t xml:space="preserve">    企业所得税</t>
  </si>
  <si>
    <t xml:space="preserve">    个人所得税</t>
  </si>
  <si>
    <t xml:space="preserve">    资源税</t>
  </si>
  <si>
    <t xml:space="preserve">    城市建设维护税</t>
  </si>
  <si>
    <t xml:space="preserve">    房产税</t>
  </si>
  <si>
    <t xml:space="preserve">    印花税</t>
  </si>
  <si>
    <t xml:space="preserve">    城镇土地使用税</t>
  </si>
  <si>
    <t xml:space="preserve">    土地增值税 </t>
  </si>
  <si>
    <t xml:space="preserve">    车船税</t>
  </si>
  <si>
    <t xml:space="preserve">    耕地占用税 </t>
  </si>
  <si>
    <t xml:space="preserve">    契税</t>
  </si>
  <si>
    <t xml:space="preserve">    环境保护税</t>
  </si>
  <si>
    <t xml:space="preserve">    其他税收收入</t>
  </si>
  <si>
    <t xml:space="preserve">  2.非税收入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</si>
  <si>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</si>
  <si>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</si>
  <si>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</si>
  <si>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</si>
  <si>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</si>
  <si>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</si>
  <si>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 xml:space="preserve">    公租房租金收入</t>
  </si>
  <si>
    <t xml:space="preserve">    其他收入</t>
  </si>
  <si>
    <t xml:space="preserve">  3.上年结余结转资金</t>
  </si>
  <si>
    <t>二、政府性基金收入</t>
  </si>
  <si>
    <t xml:space="preserve"> （一）本级收入</t>
  </si>
  <si>
    <t xml:space="preserve">  (二）上级专项债收入</t>
  </si>
  <si>
    <t>（三）上级补助基金</t>
  </si>
  <si>
    <t xml:space="preserve"> （四）上年结余结转</t>
  </si>
  <si>
    <t>支  出  合  计</t>
  </si>
  <si>
    <t>一、公共预算支出</t>
  </si>
  <si>
    <t xml:space="preserve">    一般公共服务</t>
  </si>
  <si>
    <t xml:space="preserve">    公共安全</t>
  </si>
  <si>
    <t xml:space="preserve">    教育</t>
  </si>
  <si>
    <t xml:space="preserve">    科学技术</t>
  </si>
  <si>
    <t xml:space="preserve">    文化旅游体育与传媒支出</t>
  </si>
  <si>
    <t xml:space="preserve">    社会保障和就业</t>
  </si>
  <si>
    <t xml:space="preserve">    卫生健康</t>
  </si>
  <si>
    <t xml:space="preserve">    环境保护</t>
  </si>
  <si>
    <t xml:space="preserve">    城乡社区事务</t>
  </si>
  <si>
    <t xml:space="preserve">    农林水事务</t>
  </si>
  <si>
    <t xml:space="preserve">    交通运输</t>
  </si>
  <si>
    <t xml:space="preserve">    资源勘探电力信息等事务</t>
  </si>
  <si>
    <t xml:space="preserve">    商业服务业等事务</t>
  </si>
  <si>
    <t xml:space="preserve">    金融支出</t>
  </si>
  <si>
    <t xml:space="preserve">  自然资源海洋气象等支出</t>
  </si>
  <si>
    <t xml:space="preserve">    住房保障支出</t>
  </si>
  <si>
    <t xml:space="preserve">  粮油物资储备支出</t>
  </si>
  <si>
    <t xml:space="preserve">    灾害防治及应急管理</t>
  </si>
  <si>
    <t xml:space="preserve">    其他支出</t>
  </si>
  <si>
    <t xml:space="preserve">    预备费</t>
  </si>
  <si>
    <t>二、上解上级支出</t>
  </si>
  <si>
    <t xml:space="preserve">    上划中央支出</t>
  </si>
  <si>
    <t xml:space="preserve">    上解省级支出</t>
  </si>
  <si>
    <t xml:space="preserve">    上解市级支出</t>
  </si>
  <si>
    <r>
      <rPr>
        <sz val="12"/>
        <rFont val="Times New Roman"/>
        <charset val="134"/>
      </rPr>
      <t>79268(</t>
    </r>
    <r>
      <rPr>
        <sz val="12"/>
        <rFont val="方正书宋_GBK"/>
        <charset val="134"/>
      </rPr>
      <t>其中包含咸安区结算资金</t>
    </r>
    <r>
      <rPr>
        <sz val="12"/>
        <rFont val="Times New Roman"/>
        <charset val="134"/>
      </rPr>
      <t>2653</t>
    </r>
    <r>
      <rPr>
        <sz val="12"/>
        <rFont val="方正书宋_GBK"/>
        <charset val="134"/>
      </rPr>
      <t>、城管结算</t>
    </r>
    <r>
      <rPr>
        <sz val="12"/>
        <rFont val="Times New Roman"/>
        <charset val="134"/>
      </rPr>
      <t>4420</t>
    </r>
    <r>
      <rPr>
        <sz val="12"/>
        <rFont val="方正书宋_GBK"/>
        <charset val="134"/>
      </rPr>
      <t>、湖科结算</t>
    </r>
    <r>
      <rPr>
        <sz val="12"/>
        <rFont val="Times New Roman"/>
        <charset val="134"/>
      </rPr>
      <t>2000</t>
    </r>
    <r>
      <rPr>
        <sz val="12"/>
        <rFont val="方正书宋_GBK"/>
        <charset val="134"/>
      </rPr>
      <t>等）</t>
    </r>
  </si>
  <si>
    <t>三、政府性基金支出</t>
  </si>
  <si>
    <t>四、结转下年支出</t>
  </si>
  <si>
    <t>年  终  结  余</t>
  </si>
  <si>
    <t>2024年咸宁高新区预算收支情况表</t>
  </si>
  <si>
    <t>2024年预算数</t>
  </si>
  <si>
    <t xml:space="preserve"> 3.上年结余结转资金</t>
  </si>
  <si>
    <t xml:space="preserve"> （三）上年结余结转</t>
  </si>
  <si>
    <r>
      <rPr>
        <sz val="12"/>
        <rFont val="Times New Roman"/>
        <charset val="134"/>
      </rPr>
      <t>84678(</t>
    </r>
    <r>
      <rPr>
        <sz val="12"/>
        <rFont val="方正书宋_GBK"/>
        <charset val="134"/>
      </rPr>
      <t>其中包含咸安区结算资金</t>
    </r>
    <r>
      <rPr>
        <sz val="12"/>
        <rFont val="Times New Roman"/>
        <charset val="134"/>
      </rPr>
      <t>2653</t>
    </r>
    <r>
      <rPr>
        <sz val="12"/>
        <rFont val="方正书宋_GBK"/>
        <charset val="134"/>
      </rPr>
      <t>、城管结算</t>
    </r>
    <r>
      <rPr>
        <sz val="12"/>
        <rFont val="Times New Roman"/>
        <charset val="134"/>
      </rPr>
      <t>4420</t>
    </r>
    <r>
      <rPr>
        <sz val="12"/>
        <rFont val="方正书宋_GBK"/>
        <charset val="134"/>
      </rPr>
      <t>、湖科结算</t>
    </r>
    <r>
      <rPr>
        <sz val="12"/>
        <rFont val="Times New Roman"/>
        <charset val="134"/>
      </rPr>
      <t>2000</t>
    </r>
    <r>
      <rPr>
        <sz val="12"/>
        <rFont val="方正书宋_GBK"/>
        <charset val="134"/>
      </rPr>
      <t>等</t>
    </r>
  </si>
  <si>
    <t>2024年咸宁高新区一般公共预算支出情况表</t>
  </si>
  <si>
    <t>表四</t>
  </si>
  <si>
    <t>单位：万元</t>
  </si>
  <si>
    <t>单位名称（项目）</t>
  </si>
  <si>
    <t>合  计</t>
  </si>
  <si>
    <t>本级财力安排</t>
  </si>
  <si>
    <t>上 级      转移支付</t>
  </si>
  <si>
    <t>备 注</t>
  </si>
  <si>
    <t>小计</t>
  </si>
  <si>
    <t>管委会      机关</t>
  </si>
  <si>
    <t>市直
派出机构</t>
  </si>
  <si>
    <t>管委会    专项</t>
  </si>
  <si>
    <t>合    计</t>
  </si>
  <si>
    <t>一、人员支出</t>
  </si>
  <si>
    <t>二、运转支出</t>
  </si>
  <si>
    <t xml:space="preserve">  1.运转项目公用经费</t>
  </si>
  <si>
    <t xml:space="preserve">  2.其他运转类项目</t>
  </si>
  <si>
    <t xml:space="preserve">    其中：公务招待费</t>
  </si>
  <si>
    <t xml:space="preserve">         车辆运行经费</t>
  </si>
  <si>
    <t xml:space="preserve">         公务车购置</t>
  </si>
  <si>
    <t xml:space="preserve">         因公出国</t>
  </si>
  <si>
    <t>三、特定目标支出</t>
  </si>
  <si>
    <t xml:space="preserve">    其中：招商经费—商务接待费</t>
  </si>
  <si>
    <t xml:space="preserve">          招商经费—招商引资业务费</t>
  </si>
  <si>
    <t>2024年高新区部门预算情况表（按在编人数计算）</t>
  </si>
  <si>
    <t>表六</t>
  </si>
  <si>
    <t>人员编制数</t>
  </si>
  <si>
    <t>合 计</t>
  </si>
  <si>
    <t>基本保障支出</t>
  </si>
  <si>
    <t>项目支出</t>
  </si>
  <si>
    <t>小 计</t>
  </si>
  <si>
    <t>工资及福       利支出</t>
  </si>
  <si>
    <t>对个人和家庭的补助支出</t>
  </si>
  <si>
    <t>公用        经费</t>
  </si>
  <si>
    <t>其他运转经费</t>
  </si>
  <si>
    <t>公共预算</t>
  </si>
  <si>
    <t>其他预算</t>
  </si>
  <si>
    <r>
      <rPr>
        <b/>
        <sz val="11"/>
        <rFont val="楷体_GB2312"/>
        <charset val="134"/>
      </rPr>
      <t>合</t>
    </r>
    <r>
      <rPr>
        <b/>
        <sz val="11"/>
        <rFont val="Times New Roman"/>
        <charset val="0"/>
      </rPr>
      <t xml:space="preserve">  </t>
    </r>
    <r>
      <rPr>
        <b/>
        <sz val="11"/>
        <rFont val="楷体_GB2312"/>
        <charset val="134"/>
      </rPr>
      <t>计</t>
    </r>
  </si>
  <si>
    <t>1.</t>
  </si>
  <si>
    <t>办公室</t>
  </si>
  <si>
    <t>2.</t>
  </si>
  <si>
    <r>
      <rPr>
        <sz val="11"/>
        <rFont val="楷体_GB2312"/>
        <charset val="134"/>
      </rPr>
      <t>党群工作部</t>
    </r>
  </si>
  <si>
    <t>3.</t>
  </si>
  <si>
    <t>科创局</t>
  </si>
  <si>
    <t>4.</t>
  </si>
  <si>
    <t>财金局</t>
  </si>
  <si>
    <t>5.</t>
  </si>
  <si>
    <r>
      <rPr>
        <sz val="11"/>
        <rFont val="楷体_GB2312"/>
        <charset val="134"/>
      </rPr>
      <t>招商局</t>
    </r>
  </si>
  <si>
    <t>6.</t>
  </si>
  <si>
    <r>
      <rPr>
        <sz val="11"/>
        <rFont val="楷体_GB2312"/>
        <charset val="134"/>
      </rPr>
      <t>政务服务局</t>
    </r>
  </si>
  <si>
    <t>7.</t>
  </si>
  <si>
    <t>建管局</t>
  </si>
  <si>
    <t>8.</t>
  </si>
  <si>
    <r>
      <rPr>
        <sz val="11"/>
        <rFont val="楷体_GB2312"/>
        <charset val="134"/>
      </rPr>
      <t>纪工委（监察局）</t>
    </r>
  </si>
  <si>
    <t>9.</t>
  </si>
  <si>
    <t>咸嘉临港新城</t>
  </si>
  <si>
    <t>10.</t>
  </si>
  <si>
    <r>
      <rPr>
        <sz val="11"/>
        <rFont val="楷体_GB2312"/>
        <charset val="134"/>
      </rPr>
      <t>市直派出机构</t>
    </r>
  </si>
  <si>
    <t>——</t>
  </si>
  <si>
    <t>备注：</t>
  </si>
  <si>
    <t>管委会运转类经费及人员经费均由办公室统一申报，故均记在办公室名下</t>
  </si>
  <si>
    <r>
      <rPr>
        <sz val="36"/>
        <color rgb="FF000000"/>
        <rFont val="方正小标宋简体"/>
        <charset val="134"/>
      </rPr>
      <t>咸宁高新技术产业开发区
2024年预算执行情况和2025年财政预算</t>
    </r>
    <r>
      <rPr>
        <sz val="28"/>
        <color rgb="FF000000"/>
        <rFont val="方正小标宋简体"/>
        <charset val="134"/>
      </rPr>
      <t xml:space="preserve">
</t>
    </r>
    <r>
      <rPr>
        <sz val="16"/>
        <color rgb="FF000000"/>
        <rFont val="楷体_GB2312"/>
        <charset val="134"/>
      </rPr>
      <t>编制单位：咸宁高新区财金局
编制日期：二</t>
    </r>
    <r>
      <rPr>
        <sz val="16"/>
        <color rgb="FF000000"/>
        <rFont val="宋体"/>
        <charset val="134"/>
      </rPr>
      <t>〇</t>
    </r>
    <r>
      <rPr>
        <sz val="16"/>
        <color rgb="FF000000"/>
        <rFont val="楷体_GB2312"/>
        <charset val="134"/>
      </rPr>
      <t>二五年</t>
    </r>
  </si>
  <si>
    <t>关于2024年咸宁高新区预算执行情况说明………………………………………………………</t>
  </si>
  <si>
    <t>关于2025年咸宁高新区预算编制情况汇报………………………………………………………</t>
  </si>
  <si>
    <t>2024年咸宁高新区预算执行情况表…………………………………………………</t>
  </si>
  <si>
    <t>2025年咸宁高新区预算收支情况表………………………………………………………</t>
  </si>
  <si>
    <t>2025年咸宁高新区一般公共预算支出情况表………………………………………………</t>
  </si>
  <si>
    <t>2025年咸宁高新区部门预算支出情况表…………………………………………</t>
  </si>
  <si>
    <t>2025年咸宁高新区人员支出预算表……………………………………………………</t>
  </si>
  <si>
    <t>2025年咸宁高新区运转支出情况表…………………………………………………………</t>
  </si>
  <si>
    <t>2025年咸宁高新区特定目标支出明细表…………………………………………</t>
  </si>
  <si>
    <t>2025年咸宁高新区市直派出机构支出明细表……………………………………</t>
  </si>
  <si>
    <t>2025年咸宁高新区基金预算--基金收入预算表………………………………………</t>
  </si>
  <si>
    <t>表   十：</t>
  </si>
  <si>
    <t>2025年咸宁高新区基金预算--基金支出预算表………………………………………</t>
  </si>
  <si>
    <t>2024年咸宁高新区预算执行情况表</t>
  </si>
  <si>
    <t>表一</t>
  </si>
  <si>
    <t>2023年决算数</t>
  </si>
  <si>
    <t>2024年完成数</t>
  </si>
  <si>
    <t xml:space="preserve">    城市维护建设税</t>
  </si>
  <si>
    <t xml:space="preserve">  (三）专项债利息收入</t>
  </si>
  <si>
    <t>（四）上级补助基金</t>
  </si>
  <si>
    <t xml:space="preserve"> （五）上年结余结转</t>
  </si>
  <si>
    <t xml:space="preserve"> （一）国有土地使用权出让安排的支出</t>
  </si>
  <si>
    <t xml:space="preserve">  (二）上级专项债支出</t>
  </si>
  <si>
    <t xml:space="preserve">  (三）专项债利息支出</t>
  </si>
  <si>
    <t>（四）其他政府性基金支出</t>
  </si>
  <si>
    <t xml:space="preserve"> （五）结转下年支出</t>
  </si>
  <si>
    <t>2025年咸宁高新区预算收支情况表</t>
  </si>
  <si>
    <t>表二</t>
  </si>
  <si>
    <t>2025年预算数</t>
  </si>
  <si>
    <t>2025年咸宁高新区一般公共预算支出情况表</t>
  </si>
  <si>
    <t>表三</t>
  </si>
  <si>
    <t>2025年高新区部门预算情况表（按在编人数计算）</t>
  </si>
  <si>
    <t>管委会运转类经费及人员经费均由办公室统一申报，故均记在办公室名下。</t>
  </si>
  <si>
    <t>2025年咸宁高新区一般公共预算--人员类支出明细表</t>
  </si>
  <si>
    <t>表五</t>
  </si>
  <si>
    <t>部门单位</t>
  </si>
  <si>
    <t>人事信息</t>
  </si>
  <si>
    <t>编
制
人数</t>
  </si>
  <si>
    <t>合计</t>
  </si>
  <si>
    <t>基本支出预算数</t>
  </si>
  <si>
    <t>在职</t>
  </si>
  <si>
    <t>退休</t>
  </si>
  <si>
    <t>代课
教师</t>
  </si>
  <si>
    <t>民师
退养</t>
  </si>
  <si>
    <t>遗属</t>
  </si>
  <si>
    <t>工资和福利支出</t>
  </si>
  <si>
    <t>工资福利支出</t>
  </si>
  <si>
    <t>基本工资</t>
  </si>
  <si>
    <t>津补贴</t>
  </si>
  <si>
    <t>奖金(基础绩效）</t>
  </si>
  <si>
    <t>社保费</t>
  </si>
  <si>
    <t>职业年金</t>
  </si>
  <si>
    <t>特岗津贴</t>
  </si>
  <si>
    <t>基本离退休费</t>
  </si>
  <si>
    <t>退休人员津贴(统筹)</t>
  </si>
  <si>
    <t>职工基本医疗保险缴费</t>
  </si>
  <si>
    <t>公务员医疗补助缴费</t>
  </si>
  <si>
    <t>住房
公积金</t>
  </si>
  <si>
    <t>改革性补贴</t>
  </si>
  <si>
    <t>其他社保费用</t>
  </si>
  <si>
    <t>车改补贴</t>
  </si>
  <si>
    <t>伙食补助费</t>
  </si>
  <si>
    <t>其他补助支出</t>
  </si>
  <si>
    <t>一、管委会机关</t>
  </si>
  <si>
    <t>二、咸嘉临港</t>
  </si>
  <si>
    <t>包含：管委会机关行政编41人， 事业编48人、咸嘉事业编15人，机关工勤编4名</t>
  </si>
  <si>
    <t>2025年咸宁高新区一般公共预算--运转类支出明细表</t>
  </si>
  <si>
    <t>运转类支出预算数</t>
  </si>
  <si>
    <t>日常办公费</t>
  </si>
  <si>
    <t>办公大楼运维费</t>
  </si>
  <si>
    <t>人员福利相关经费</t>
  </si>
  <si>
    <t>公车购置费</t>
  </si>
  <si>
    <t>公车运行维护费</t>
  </si>
  <si>
    <t>其他交通费</t>
  </si>
  <si>
    <t>信息系统运行维护费</t>
  </si>
  <si>
    <t>因公出国费</t>
  </si>
  <si>
    <t>公务接待费</t>
  </si>
  <si>
    <t>办公费</t>
  </si>
  <si>
    <t>印刷费</t>
  </si>
  <si>
    <t>会议费</t>
  </si>
  <si>
    <t>培训费</t>
  </si>
  <si>
    <t>办公设备购置</t>
  </si>
  <si>
    <t>网络通讯费</t>
  </si>
  <si>
    <t>水费</t>
  </si>
  <si>
    <t>电费</t>
  </si>
  <si>
    <t>物业服务费</t>
  </si>
  <si>
    <t>安保服务费</t>
  </si>
  <si>
    <t>租赁费</t>
  </si>
  <si>
    <t>食堂运营管理费</t>
  </si>
  <si>
    <t>维护费</t>
  </si>
  <si>
    <t>工会经费</t>
  </si>
  <si>
    <t>福利费</t>
  </si>
  <si>
    <t>其他商品和服务支出（离退休人员公用经费）</t>
  </si>
  <si>
    <t>其他与个人待遇相关经费</t>
  </si>
  <si>
    <t>高新区管委会机关</t>
  </si>
  <si>
    <t>咸嘉临港</t>
  </si>
  <si>
    <t>备注：本表所列为保持机关正常运转所需的最低限度的常年支出，不含招商差旅费及特定目标类项目所需的宣传印刷费等，因公出国经费按具体出国人数审核拨付。</t>
  </si>
  <si>
    <r>
      <rPr>
        <sz val="22"/>
        <color rgb="FF000000"/>
        <rFont val="方正小标宋简体"/>
        <charset val="134"/>
      </rPr>
      <t xml:space="preserve">2025年咸宁高新区一般公共预算--特定目标类支出明细表                                                                                                                                                  </t>
    </r>
    <r>
      <rPr>
        <b/>
        <sz val="11"/>
        <color rgb="FF000000"/>
        <rFont val="楷体"/>
        <charset val="134"/>
      </rPr>
      <t>（</t>
    </r>
    <r>
      <rPr>
        <b/>
        <sz val="11"/>
        <color rgb="FF000000"/>
        <rFont val="方正小标宋简体"/>
        <charset val="134"/>
      </rPr>
      <t xml:space="preserve"> </t>
    </r>
    <r>
      <rPr>
        <b/>
        <sz val="11"/>
        <color rgb="FF000000"/>
        <rFont val="楷体"/>
        <charset val="134"/>
      </rPr>
      <t>单位：万元）</t>
    </r>
  </si>
  <si>
    <t>单位名称</t>
  </si>
  <si>
    <t>项目编号</t>
  </si>
  <si>
    <t>项目名称</t>
  </si>
  <si>
    <t>2024年</t>
  </si>
  <si>
    <t>2025年</t>
  </si>
  <si>
    <t>功能科目</t>
  </si>
  <si>
    <t>备  注</t>
  </si>
  <si>
    <t>公共预算    拟安排数</t>
  </si>
  <si>
    <t>公共预算    申报数</t>
  </si>
  <si>
    <t>总    计</t>
  </si>
  <si>
    <t>（一）管委会各部门</t>
  </si>
  <si>
    <t>小  计</t>
  </si>
  <si>
    <t>比上年增加1665万元，主要因新增招商公司业务。</t>
  </si>
  <si>
    <t>1、办公室</t>
  </si>
  <si>
    <t>比上年减少361万，同比下降23.8%。</t>
  </si>
  <si>
    <t>专项活动经费</t>
  </si>
  <si>
    <t>含：春节慰问活动、夏日送清凉活动、机关干部体检。</t>
  </si>
  <si>
    <t>法治保障经费</t>
  </si>
  <si>
    <t>常年法律顾问服务、法律诉讼服务。</t>
  </si>
  <si>
    <t>综合协调工作经费</t>
  </si>
  <si>
    <t>含：创文创卫志愿者活动经费、团建活动经费。</t>
  </si>
  <si>
    <t>长江经济带降碳减污扩绿增长十大行动、污染防治攻坚战、防范化解金融风险攻坚战指挥部办公经费</t>
  </si>
  <si>
    <t>合并</t>
  </si>
  <si>
    <t>1.高新区管委会《关于成立高新区长江大保护战役指挥部和六个专项战役指挥部的通知》（咸高管发[2018]45号）；                                    2.高新区长江大保护战役指挥部《关于调整高新区长江大保护战役指挥部和六个专项战役指挥部的通知》；                                             3.高新区党工委《关于成立咸宁高新区三大攻坚战总指挥部的通知》（咸高发[2018]41号）；                                                           4.高新区党工委《关于成立咸宁高新区三大攻坚战综合协调小组及指挥部的通知》（咸高发[2018]42号）。</t>
  </si>
  <si>
    <t>政务督查经费</t>
  </si>
  <si>
    <t>根据中华人民共和国国务院令第733号，政府督查机构履行职责应纳入本级部门预算。</t>
  </si>
  <si>
    <t>档案整理工作经费</t>
  </si>
  <si>
    <t>1.档案整理相关工作经费；                                                  2.档案基础设施建设：办公室、库房、档案室的日常维护管理、宣传牌制作等</t>
  </si>
  <si>
    <t>国安工作保障经费</t>
  </si>
  <si>
    <t>1.国安宣传、培训经费根据高新区实际情况，编制本项费用5万元；                                                2.国安教育基地建设经费根据教育基地建设规划情况，编制本项费用15万元。</t>
  </si>
  <si>
    <t>政务公开工作经费</t>
  </si>
  <si>
    <t>根据实际工作情况，编制本项费用5万元，确保政策解读、第三方评估、公开专栏建设、政府网站及政务新媒体集约化建设等工作顺利开展。</t>
  </si>
  <si>
    <t>保密管理工作经费</t>
  </si>
  <si>
    <t>1.设备费用专用打印机耗材采购、保密专用设备维修等，预计不超过3万元；                              2.宣传经费书籍采购、主题教育宣传物料制作、宣传资料印制等，预计不超过两万元。</t>
  </si>
  <si>
    <t>开展调查研究和推进深化改革工作经费</t>
  </si>
  <si>
    <t>确定调研主题和改革课题。围绕做好事关全局、破解复杂难题、新时代新情况、重大工作项目、典型案例等领域，确定调查研究内容和深化改革课题；开展调研和学习考察活动。结合调研主题和改革课题，组织相关部门人员成立调研或考察工作专班，深入园区企业或外地先进地区，开展蹲点式、摸底式调查研究或学习考察；形成调研和考察学习成果。根据调研和考察掌握的实际情况，形成调研报告或专题材料，反馈给相关部门研究解决实际问题、总结吸收经验做法。</t>
  </si>
  <si>
    <t>综合办业务工作经费</t>
  </si>
  <si>
    <t>第3项-第10项合并为该项，在其中统筹使用。</t>
  </si>
  <si>
    <t>文体活动工作经费</t>
  </si>
  <si>
    <t>含：高新区健康跑、马拉松、职工运动会等活动经费。</t>
  </si>
  <si>
    <t>人社就业经费</t>
  </si>
  <si>
    <t>就业服务、创新创业大赛、技能大赛、专技人才服务、征地农民养老保险工作专项经费。</t>
  </si>
  <si>
    <t>退役军人、民兵武装专项经费</t>
  </si>
  <si>
    <t>含：武装部阵地建设经费、民兵训练及训练期间生活补助。</t>
  </si>
  <si>
    <t>推进乡村振兴专项经费</t>
  </si>
  <si>
    <t>拨付长岭村乡镇振兴工作10万元，驻村工作队每月补贴预计共15万。</t>
  </si>
  <si>
    <t>综治维稳工作经费</t>
  </si>
  <si>
    <t>年终综治信访维稳考核细则中涉及资金投入指标。</t>
  </si>
  <si>
    <t>在建项目农民工工资五项制度工作经费</t>
  </si>
  <si>
    <t>开展督导检查、政策宣讲、协助办理等费用。</t>
  </si>
  <si>
    <t>民政工作经费</t>
  </si>
  <si>
    <t>1.完成整个园区指路牌的后期维护和更换；2.门牌号码的制作。</t>
  </si>
  <si>
    <t>教育工作经费</t>
  </si>
  <si>
    <t>1.9月10日教师节，向市、区部分学校开展教师节慰问活动；                                                                                            2.向市、区教育局拨付教育发展经费。</t>
  </si>
  <si>
    <t>爱国卫生运动工作经费</t>
  </si>
  <si>
    <t>开展爱国卫生运动健康知识宣传活动；做好爱国卫生运动相关培训工作；做好园区全面除“四害”工作。</t>
  </si>
  <si>
    <t>社会事务工作专项经费</t>
  </si>
  <si>
    <t>第13项-第20项合并为该项，在其中统筹使用。</t>
  </si>
  <si>
    <t>公益活动经费</t>
  </si>
  <si>
    <t>无偿献血活动；临时社会救助；红十字会公益活动；残联公益活动；爱国卫生运动；帮扶退伍军人；公益活动培训；走访福利院。</t>
  </si>
  <si>
    <t>世界大健康博览会专项经费</t>
  </si>
  <si>
    <t>包含高新区展区特装费等。</t>
  </si>
  <si>
    <t>安全维稳服务外包经费</t>
  </si>
  <si>
    <t>1.重要时间节点安排人员在市政府、会议中心、市信访局值班值守，费用约10万元；                                                                  2.在重要时间节点及园区举行重大活动、重大事项时，安排人员值守备勤。一年园区大概举行重大活动5次，每次执勤维稳费用约4万元，共计约20万元；               3.园区发生重大不稳定隐患（如企业职工非正常死亡、群体性上访事件），安排人员值守，一年园区大概发生重大不稳定事故5次，每次执勤维稳费用约4万元，共计约20万元。</t>
  </si>
  <si>
    <t>管委会聘用及劳务派遣专项经费</t>
  </si>
  <si>
    <t>1.人员工资共517万元：机关当前劳务派遣人员72人，聘用人员1名，根据情况测算，全年劳务费用505万元、聘用工资9万元；                               2.劳务派遣绩效考核奖50万元及聘用人员年终奖励3万元：根据党群部关于劳务派遣人员绩效管理办法，按照优秀比例25%，优秀每人8000，合格每人6000元测算。管委会聘用年终奖励3万元 ；                                        3.管委会聘用及派遣人员食堂补助，每人380元每月，合计34万元。</t>
  </si>
  <si>
    <t>招工引才及校企对接专项</t>
  </si>
  <si>
    <t>1.组织园区企业参加招聘会。组织一场招聘会平均4000元，一年组织15场，合计60000元；2.为园区企业发送点对点招聘短信。一年发送60万条招聘短信，每条0.05元，共30000元； 3.为园区企业在各媒体上推送招聘信息。在湖北公共就业网、香城就业驿站、咸宁广播电台、抖音等媒体上推送招聘信息，大概10万元；4、组织园区企业参加“引才专列”活动每场活动大概1万元，每年约组织4次，合计4万元； 5.与第三方人力资源公司合作，为园区企业提供用工服务。与第三方人力资源公司合作，为园区企业提供用工服务； 6.与周边各高等院校、技工学校合作。组织园区企业积极与周边各高等院校、技工学校合作；7.组织干部下沉到各乡镇、村组进行招工服务。组织干部下沉到各乡镇、村组进行招工服务，建立乡镇直达招聘网络平台；8.定期组织企业人事经理（专员）开展系列活动。定期组织企业人事经理（专员）开展系列活动；9.与市职部门对接，信息互通，为园区企业招工； 10.组织企业参加“员工共享”联盟；11.在园区企业全覆盖推广“才聚高新”小程序，小程序服务器每年运维费用；12.开展“乡村招聘驿站”工作。</t>
  </si>
  <si>
    <t>机关整体信息化建设</t>
  </si>
  <si>
    <t>社会事务管理专项</t>
  </si>
  <si>
    <t>会议室改造修缮经费</t>
  </si>
  <si>
    <t>高新区管委会办公大楼修建于2006年，因外墙破损、阳台进水等问题导致机关办公楼301会议室渗漏问题严重。同时，随着机关干部人数的增加及工作要求的提升，会议场地拥挤问题日益突出。为了彻底解决上述问题，拟对301会议室进行修缮改造。</t>
  </si>
  <si>
    <t>2、党群工作部</t>
  </si>
  <si>
    <t>比上年增长8万，因新增体制机制改革专项及高新社区专项</t>
  </si>
  <si>
    <t>党建工作经费</t>
  </si>
  <si>
    <t>1.非公企业党建活动经费，包括党员活动阵地建设、厂区党建氛围营造等经费支出；以“以奖代补”的方式扶持园区企业开展党建工作；                                                                                              2.支部主题党日、民主生活会、党建述职评议等活动开展经费；                                                                                                   3.慰问困难党员群众（包括春节慰问、七一慰问等）费用；                                                                4.开展七一纪念活动费用等。</t>
  </si>
  <si>
    <t>教育培训经费</t>
  </si>
  <si>
    <t>1.分批次，根据干部岗位特点和工作要求，有针对性地开展专题培训班；                                                                            2.开展党组织书记、党务工作者、党建指导员、预备党员、拟发展对象、入党积极分子培训班，开展党员轮训工作；                                                                                                                                                  3.购买学习资料；                                                                                                                                                      4.拍摄制作电教片等；                                                                                                                                                    5.开展人才国情省情市情研修班。                                             6.根据市委办公室《印发&lt;关于在全市开展深入贯彻中央八项规定精神学习教育的实施方案&gt;的通知》，于2025年3月中旬至7月底在咸宁高新区结合实际，开展深入贯彻中央八项规定精神学习教育。                                      7.根据省、市及咸宁高新区“干部素质提升年”的工作要求，需在2025年全年开展“干部素质提升年”工作。文件依据：《咸宁市“干部素质提升年”实施方案》、《咸宁高新区“干部素质提升年”实施方案》、《咸宁高新区“高新大讲堂”工作方案》等。</t>
  </si>
  <si>
    <t>人才工作经费</t>
  </si>
  <si>
    <t>统战经费</t>
  </si>
  <si>
    <t>老干部工作经费</t>
  </si>
  <si>
    <t>妇联工作经费</t>
  </si>
  <si>
    <t>团工委工作经费</t>
  </si>
  <si>
    <t>人才、统战、老干部、团工委、妇联工作经费专项</t>
  </si>
  <si>
    <t>第31项-第35项合并为该项，在其中统筹使用，按往年列支。</t>
  </si>
  <si>
    <t>党员职工服务中心运维专项工作经费</t>
  </si>
  <si>
    <t>1.场地租金；                                                                                                                                                       2.拨付水、电费、办公费、物业费、管理费、工作经费等日常工作支出；                                                                             3.中心系统软硬件建设、维护、更新等工作；                                                                                            4.实现业务应办尽办，为园区企业免费提供活动场所；                                                                       5.根据高新区中心工作重点工作拓展和提升中心的业务职能。</t>
  </si>
  <si>
    <t>宣传专项工作经费</t>
  </si>
  <si>
    <t>新媒体运维、媒体合作、通讯员培训、重大主题宣传、举办大型活动。</t>
  </si>
  <si>
    <t>文明创建专项工作经费</t>
  </si>
  <si>
    <t>组织开展全国文明城市创建进园区、进企业、进社区等系列工作：                                                                                       1.创文专班日常工作经费；                                                                                                                              2.新时代文明实践站建设及文明实践活动经费；                                                                                            3.园区主次干道公益广告宣传；                                                                                                                     4.园区公交候车亭广告位公益广告发布、维护（固定费用）；                                                                                       5.开展全国文明城市创建培训；                                                                                                                   6.开展志愿服务、文明交通劝导、志愿值守等活动；                                                                                 7.2023-2025年度文明单位创建、评选；                                                                                                  8.先进典型选树、学习宣传等。</t>
  </si>
  <si>
    <t>庆祝中华人民共和国成立75周年专项</t>
  </si>
  <si>
    <t>开展中华人民共和国成立75周年氛围营造。</t>
  </si>
  <si>
    <t>党建引领园区治理专项工作经费</t>
  </si>
  <si>
    <t>1.将园区企业划分成若干个网格，以网格为单位，成立网格大党委；                                                                                        2.开展“双强六好”党组织和党员先锋岗创建活动,实施“123”培育工程；                                                                  3.构建“十联”工作机制；                                                                                                                                4.依托党组织的行动力，集中开展园区整治；                                                                                            5.整合资源，营造良好营商环境、投资环境、创业环境、发展环境。</t>
  </si>
  <si>
    <t>咸宁高新区体制机制改革薪酬考核制度建设项目</t>
  </si>
  <si>
    <r>
      <rPr>
        <b/>
        <sz val="11"/>
        <rFont val="楷体_GB2312"/>
        <charset val="134"/>
      </rPr>
      <t>新增项目：</t>
    </r>
    <r>
      <rPr>
        <sz val="11"/>
        <rFont val="楷体_GB2312"/>
        <charset val="134"/>
      </rPr>
      <t>为落实市委市政府关于咸宁高新区体制机制改革工作有关要求，加快推进高新区人事管理制度改革工作，拟聘请第三方专业服务机构来配合高新区完成人事管理改革情况整体梳理与薪酬体系、绩效考核方案设计</t>
    </r>
  </si>
  <si>
    <t>横沟高新社区专项经费</t>
  </si>
  <si>
    <r>
      <rPr>
        <b/>
        <sz val="11"/>
        <rFont val="楷体_GB2312"/>
        <charset val="134"/>
      </rPr>
      <t>新增项目：</t>
    </r>
    <r>
      <rPr>
        <sz val="11"/>
        <rFont val="楷体_GB2312"/>
        <charset val="134"/>
      </rPr>
      <t>用于支持高新社区解决历史遗留问题、化解房地产领域矛盾纠纷及信访维稳工作、加快推进冷链食品产业园、国际陆港等重点项目征地拆迁，全力配合高新区项目建设、征地拆迁、信访维稳等各项工作</t>
    </r>
  </si>
  <si>
    <t>3、科创局</t>
  </si>
  <si>
    <t>比上年减少376万，同比下降36.3%。</t>
  </si>
  <si>
    <t>统计服务专项</t>
  </si>
  <si>
    <t>1.对规上企业统计员实施适当补助，更好地激发企业积极性，配合和加强统计工作。按照2024年底预计规上企业115家计算，每家每月400元，预计发放统计员补贴55.2万元。按照2024年底规上服务业企业达到17家计算，每家每月400元，2024年预计发放统计员补贴8.16万元；                                                                                                                                                                                          2.对限上企业统计员实施适当补助，更好地激发企业积极性，配合和加强统计工作。按照2024年限上企业达到33家计算，每家每月400元，2024年预计发放统计员补贴15.84万元；                                                                            3.火炬统计火炬经费依据常务会会议纪要拨付40万；                                                                        4.支付国民统计服务外包费用25万元。</t>
  </si>
  <si>
    <t>科技工作经费</t>
  </si>
  <si>
    <t>科协工作经费</t>
  </si>
  <si>
    <t>按往年列支。</t>
  </si>
  <si>
    <t>火炬监测平台及业务咨询费</t>
  </si>
  <si>
    <t>国家高新区评价指标咨询指导服务。</t>
  </si>
  <si>
    <t>5+4产业体系专项</t>
  </si>
  <si>
    <t>加快构建“5+4”现代化产业体系，推动大健康、装备制造、食品饮料、新型建材、文化旅游等主导产业集群做大做强，电子信息、生物医药、新材料、绿色能源等新兴未来产业突破性发展。通过政策引导、平台建设、产业融合等多维度举措，推动“5+4”现代化产业体系转型升级，加速构建以科技创新为引领的高质量发展格局。</t>
  </si>
  <si>
    <t>高新区闲置厂房发布平台及园区企业综合整治工作经费</t>
  </si>
  <si>
    <t>按照“园中园”、“厂中厂”规范要求，推进综合整治工作。</t>
  </si>
  <si>
    <t>园区应急救援险及稳企综合保障保险</t>
  </si>
  <si>
    <t>购买应急救援险及稳企综合保障保险。</t>
  </si>
  <si>
    <t>启迪之星孵化服务相关经费</t>
  </si>
  <si>
    <t>1.配套设施（水电）费用启迪之星（咸宁）孵化基地大楼配套设施采购、水电相关费用50万；                                                                                                                                                                                   2.启迪之星（咸宁）孵化器运营经费招商合同签订每年运营费用150万；                                                                                       3.启迪之星（咸宁）孵化基地大楼物业费用，通过招标签订2年，目前物业合同44.9万/年。</t>
  </si>
  <si>
    <t>《咸宁高新区产业发展指南》研究编制费</t>
  </si>
  <si>
    <t>全面分析咸宁市区位优势、绿色资源、矿产资源、创新资源、产业承载能力等资源禀赋，深入研究咸宁高新区“两主两新”产业（大健康、装备制造、电子信息、新材料）发展规模、企业集聚、领域分布等情况，结合当前产业发展趋势与前景，研究提出高新区生物医药、新式饮品、汽车零部件、新型显示、新材料五大核心产业链的提升方向，并编制5个产业发展路径图。</t>
  </si>
  <si>
    <t>“十四五”规划评估</t>
  </si>
  <si>
    <t>合同金额34.5万元，2023年已支付26万元，2024年拨付剩余资金8.52万元。</t>
  </si>
  <si>
    <t>省级数字经济示范园区申报专项</t>
  </si>
  <si>
    <t>省第十二次党代会作出打造全国数字经济发展高地的决策部署，为加快推动数字经济高质量发展提出了明确目标和要求。咸宁市高度重视，积极作为，全力抓好贯彻落实，聚焦全面提升“网络设施、产业支撑、融合应用、服务供给”四项能力，加快推动制造业向信息化、数字化、智能化转型发展。</t>
  </si>
  <si>
    <t>湖北省知识产权强省示范园区项目申报书编制费</t>
  </si>
  <si>
    <t>按照湖北省知识产权局通知文件及咸宁市政府工作报告要求咸宁高新区积极创建省级知识产权强省示范园区要求，积极组织申报认定。</t>
  </si>
  <si>
    <t>咸宁智能机电检测需求调研工作经费</t>
  </si>
  <si>
    <t>对咸宁市机电企业产品检测需求进行调研。</t>
  </si>
  <si>
    <t>承办大型科技赛事专项</t>
  </si>
  <si>
    <t>根据市政府工作报告，高新区举办第十三届中国创新创业大赛及第9届中国创新挑战赛经费等活动。</t>
  </si>
  <si>
    <t>咸宁高新区新赛道申报及培育工作服务经费</t>
  </si>
  <si>
    <r>
      <rPr>
        <b/>
        <sz val="11"/>
        <rFont val="楷体_GB2312"/>
        <charset val="134"/>
      </rPr>
      <t>新增项目：</t>
    </r>
    <r>
      <rPr>
        <sz val="11"/>
        <rFont val="楷体_GB2312"/>
        <charset val="134"/>
      </rPr>
      <t>高新区“一区四园”统计口径申报5条新赛道，主要包含产业梳理、新赛道实施方案编写、年度绩效评估报告编制，并以咸宁高新区名义整体报工信部审核。</t>
    </r>
  </si>
  <si>
    <t>第五次经济普查费用</t>
  </si>
  <si>
    <t>开展第五次经济普查数据审核验收及聘请第三方机构进行工作评估。</t>
  </si>
  <si>
    <t>咸宁高新区创新驱动发展战略咨询服务项目</t>
  </si>
  <si>
    <r>
      <rPr>
        <b/>
        <sz val="11"/>
        <rFont val="楷体_GB2312"/>
        <charset val="134"/>
      </rPr>
      <t>新增项目：</t>
    </r>
    <r>
      <rPr>
        <sz val="11"/>
        <rFont val="楷体_GB2312"/>
        <charset val="134"/>
      </rPr>
      <t>咸宁高新区创新驱动发展战略咨询服务项目技术服务合同。</t>
    </r>
  </si>
  <si>
    <t>4、财金局</t>
  </si>
  <si>
    <t>比上年增加98万，因新增建设项目两算工作。</t>
  </si>
  <si>
    <t>财政业务费</t>
  </si>
  <si>
    <t>1.账务、预算册、收文印制及归档：将财政的凭证及原始资料整体塑封归档，一年约200本，预算册一年约30分，收文一年约20本；                                                                                                                            2.兑现政策资料印制：一年6次召开基金评审会，每次资料扫描、印刷2000元；                                                                   3.订中国财经报6万。</t>
  </si>
  <si>
    <t>财务结算工作专项</t>
  </si>
  <si>
    <t>财务室外包经费，根据代理记账服务合同。</t>
  </si>
  <si>
    <t>财政评审工作专项</t>
  </si>
  <si>
    <t>1.财政评审工作人员工资；                                                                                                                                          2.财政评审工作专业软件服务费。</t>
  </si>
  <si>
    <t>预算一体化信息建设运维</t>
  </si>
  <si>
    <t>预算一体化预算执行（国库集中支付电子化项目运维）、总预算会计账务、政府采购（政府采购合同融资平台和一体化系统采购模块）、资产模块的运维，预算编制模块的上线、一体化执行人行前端系统的运维、财税库横向联网及相关外围系统运维。</t>
  </si>
  <si>
    <t>项目审计业务专项</t>
  </si>
  <si>
    <t>1.建设工程财评评审、建设工程结算审计、建设工程决算审核、高投集团资金审计、企业固定资产审计、嘉寓幕墙评估费5万，第三方绩效评价费5万等。鄂价服[2010]265号及咨询合同。                                            2.根据市财政局进一步加快市直“两算”工作的通知，我单位存在大量历史遗留工程需进行决算评审，产生大量相关的中介服务费，</t>
  </si>
  <si>
    <t>金库维护支出</t>
  </si>
  <si>
    <t>1.人行处理高新区拨款一年500笔，账务资料清理装订成册；                                                                                     2.每年打印报表数据365份，人工耗材损耗等。</t>
  </si>
  <si>
    <t>5、招商局</t>
  </si>
  <si>
    <t>比上年增加3020万，因新增了招商公司业务。</t>
  </si>
  <si>
    <t>招商引资业务专项</t>
  </si>
  <si>
    <t>用于支出招商引资培训、日常宣传资料印制、第三方招商信息推荐奖励等工作50万元；支出招商局及产业招商专班干部参与招商引资活动、外出考察企业的飞机票、高铁票、住宿费、差旅补助及高铁（飞机）退票费等费用；支出招商推介活动费，包括2024中国饮料产业链产品创新展系列活动、季度集中签约活动、法国糖酒会、FBIF饮料创新展等活动。</t>
  </si>
  <si>
    <t>产业策划及研究</t>
  </si>
  <si>
    <t>用于制作食品饮料、电子信息、智能制造3个产业策划，重点招商项目尽职调查10次。</t>
  </si>
  <si>
    <t>商务接待费</t>
  </si>
  <si>
    <t>1：招商局日常商务接待约800次，含客商食宿以及接待用的酒水、饮料、咸宁特产礼品，每次约3200元，共100万                                                         2.新增食品饮料、智能制造及新材料三个园办的协同招商的商务接待费支出共200万。</t>
  </si>
  <si>
    <t>宣传片制作费</t>
  </si>
  <si>
    <t>高新区招商宣传片、大健康产业宣传片更新制作。</t>
  </si>
  <si>
    <t>招商服务中心运营经费</t>
  </si>
  <si>
    <r>
      <rPr>
        <b/>
        <sz val="11"/>
        <rFont val="楷体_GB2312"/>
        <charset val="134"/>
      </rPr>
      <t>新增项目：</t>
    </r>
    <r>
      <rPr>
        <sz val="11"/>
        <rFont val="楷体_GB2312"/>
        <charset val="134"/>
      </rPr>
      <t>招商服务中心房租每年48.5万元、水电气、网络服务、公共区域卫生管理费用约30万元，展厅产品更新及日常运转等费用约21.5万。</t>
    </r>
  </si>
  <si>
    <t>招商公司产业扶持资金</t>
  </si>
  <si>
    <r>
      <rPr>
        <b/>
        <sz val="11"/>
        <rFont val="楷体_GB2312"/>
        <charset val="134"/>
      </rPr>
      <t>新增项目：</t>
    </r>
    <r>
      <rPr>
        <sz val="11"/>
        <rFont val="楷体_GB2312"/>
        <charset val="134"/>
      </rPr>
      <t>用于招商公司产业扶持，含运营经费，从招商引资项目个数、固定资产投资额、开工率、当年入规企业个数等指标对招商公司进行KPI考核，扶持资金不超过3000万元。</t>
    </r>
  </si>
  <si>
    <t>6、政务服务局</t>
  </si>
  <si>
    <t>比上年减少151万，同比下降30%。</t>
  </si>
  <si>
    <t>行政审批工作经费</t>
  </si>
  <si>
    <t>1.发改可研专家评审2.7-3万元/每项，预计一年10项；                                                                                                   2.发改初设专家评审2.7-3万元/每项，预计一年12项；                                                                         3.发改节能专家评审2.7-3万元/每项，预计一年5项。</t>
  </si>
  <si>
    <t>项目督办经费</t>
  </si>
  <si>
    <t>1.项目厂房建筑测量：针对2025年入园企业涉及的土地挂牌中的土地评估费用由政府买单，该项费用为18万元；                                      2.项目地形测量、宗地测量及放线服务费：针对2025年入园企业涉及的地形测量、宗地测量和放线费用由政府买单，该项费用为36万元。</t>
  </si>
  <si>
    <t>诚信园区</t>
  </si>
  <si>
    <t>1.负责信用培训，信用宣传，信用服务以及信用咸宁网站上高新区宣传稿件的发布；                                                            2.开展园区企业诚信宣传培训工作及信用咸宁网站信息维护工作</t>
  </si>
  <si>
    <t>高效办成一件事考核经费</t>
  </si>
  <si>
    <t>用于完成“高效办成一件事”考核任务，开发便民应用、窗口对外宣传和日常运营 2万元/每项，预计一年10项。</t>
  </si>
  <si>
    <t>项目开工投产等大型活动专项</t>
  </si>
  <si>
    <t>1.各季度重大项目开工活动经费70万，包括场地平整费、现场布置费等相关费用；                                                                     2.重点企业开工及投产仪式15万元。</t>
  </si>
  <si>
    <t>民营经济发展环境优化提升咨询</t>
  </si>
  <si>
    <t>构建咸宁高新民营企业发展环境分析的指标体系，针对民营经济发展环境评估指标体系进行解读，搜集咸宁高新民营企业发展环境基本详细情况并形成调研量表，分析当前影响咸宁高新民营经济发展的各种因素，查找不足，梳理改革亮点，提出对标方向及进一步工作建议，并形成《咸宁高新民营经济发展环境现状及优化提升建议报告》。</t>
  </si>
  <si>
    <t>市场主体满意度调研</t>
  </si>
  <si>
    <t>对高新区全量企业进行网络问卷调查，问卷内容包括高新区政务服务满意度、企业经营堵点以及开放问题等。通过对收集数据进行分析，整理形成开发区企业发展问题清单，进而形成改革行动计划，后续对企业进行回访及跟踪帮扶。</t>
  </si>
  <si>
    <t>优化营商环境培训</t>
  </si>
  <si>
    <t>每年开展营商环境培训3场，每场预计5万元，同时根据需要组织赴兄弟高新区外出考察学习，费用预计每年5万元，共计20万元。</t>
  </si>
  <si>
    <t>政策质效评估项目</t>
  </si>
  <si>
    <t>聘请第三方开展惠企政策质效评估调查，梳理咸宁高新现行惠企政策建立评估体系，确定评估方案。通过开展部门访谈，企业调研等方式明确本辖区内惠企政策普及率政策绩效、政策效果等，最终出具《咸宁高新惠企政策优化分析报告》。</t>
  </si>
  <si>
    <t>建设“扫码出图”数字化共享闭环管理系统</t>
  </si>
  <si>
    <r>
      <rPr>
        <b/>
        <sz val="11"/>
        <rFont val="楷体_GB2312"/>
        <charset val="134"/>
      </rPr>
      <t>新增项目：</t>
    </r>
    <r>
      <rPr>
        <sz val="11"/>
        <rFont val="楷体_GB2312"/>
        <charset val="134"/>
      </rPr>
      <t>建设“扫码出图”数字化共享闭环管理系统，与省质安监督系统、市工改等系统进行对接，先行为高新区房建、市政工程项目图纸提供全过程数字化闭环管理服务，确保图纸信息的一致性、完整性和准确性，实现建设、勘察、设计、施工、监理等单位在线完成图纸的上报、审查、变更、交付、验收归档等各项流程协同闭环。</t>
    </r>
  </si>
  <si>
    <t>营商环境贴心服务全流程代办项目</t>
  </si>
  <si>
    <r>
      <rPr>
        <b/>
        <sz val="11"/>
        <rFont val="楷体_GB2312"/>
        <charset val="134"/>
      </rPr>
      <t>新增项目：</t>
    </r>
    <r>
      <rPr>
        <sz val="11"/>
        <rFont val="楷体_GB2312"/>
        <charset val="134"/>
      </rPr>
      <t>严格服从高新区作息制度，以及企业服务“永不打烊”等相关规定的管理，熟悉各部门工作办事流程，协调推动“1+15+N+N”全员帮代办工作机制落实落地；专人专岗负责处理企业来访接待，调度部门负责人前往一楼大厅面对面处理协调企业诉求问题，并做好记录，办理工作的备案，以及每周收集企业问题的通报；专人专岗协调营商办转办、交办投诉件的协调跟踪，督促、联系、各事项的责任人及责任部门限期办结；协助营商办处理信箱、电话（8212345）问题的记录以及跟踪办结；专岗人员严格落实微笑服务、文明服务、延时服务的相关工作要求，引导各部门全力未企业提供贴心帮代办服务，助企纾困。同时树立干净廉洁干事的良好形象，及时劝导企业来访及办事人员的不文明行为及违法八项规定的相关行为。</t>
    </r>
  </si>
  <si>
    <t>政府购买服务方式开展建设项目施工图联合审查</t>
  </si>
  <si>
    <t>新增项目：针对2025年园区内工业项目开工建设涉及的施工图联合审查费用由政府买单，该项费用为45万元。</t>
  </si>
  <si>
    <t>高新区园区规划环评</t>
  </si>
  <si>
    <t>湖北省生态环境厅2023年12月11日对全省17个国家级高新区发函《省环保厅关于深入做好全省开发区、工业园区规划修编环评和跟踪环评工作的通知》和《省生态环境厅关于国家级产业园区开展规划环评的督办函》，要求各高新区单位按照有关规定迅速组织开展园区有关规划环评工作，抓紧编制完成规划环评文本，于2024年6月30日日前报生态环境部审查。此次高新区启动的一、二、三期共36.5平方公里，参照省内其它国家级高新区规划环评情况。</t>
  </si>
  <si>
    <t>7、建管局</t>
  </si>
  <si>
    <t>小     计</t>
  </si>
  <si>
    <t>比上年减少569万，同比下降11.8%。</t>
  </si>
  <si>
    <r>
      <rPr>
        <sz val="11"/>
        <color theme="1" tint="0.05"/>
        <rFont val="仿宋_GB2312"/>
        <charset val="134"/>
      </rPr>
      <t>园区维护专项</t>
    </r>
  </si>
  <si>
    <t>服务企业、优化园区整体环境、管委会领导临时交办事项等零星项目，日常维护工作。</t>
  </si>
  <si>
    <r>
      <rPr>
        <sz val="11"/>
        <color theme="1" tint="0.05"/>
        <rFont val="仿宋_GB2312"/>
        <charset val="134"/>
      </rPr>
      <t>数字化城管建设项目</t>
    </r>
  </si>
  <si>
    <t>包含2021年咸宁高新技术产业开发区管理委员会数字化城管建设项目已支付80%，剩余20%合计245.2816万元，因审计未完成2023年未支付。2024年度数字化城管电信网络运营费用37万元。</t>
  </si>
  <si>
    <r>
      <rPr>
        <sz val="11"/>
        <color theme="1" tint="0.05"/>
        <rFont val="仿宋_GB2312"/>
        <charset val="134"/>
      </rPr>
      <t>重大节日氛围营造物品采购</t>
    </r>
  </si>
  <si>
    <t>春节布置采购灯笼价格灯笼与红旗安装60万元，苗木布置50万元。十一国庆节预计安装红旗10万元。</t>
  </si>
  <si>
    <t>美好环境、生态园区、共同缔造项目</t>
  </si>
  <si>
    <t>1.开展“脏乱差”环境整治；                                                                                                                                                                                                        2.推进园区企业环境整治；</t>
  </si>
  <si>
    <t>园区公交服务</t>
  </si>
  <si>
    <t>目前高新区内有4条定制线路（园1、园2、园3、园4），每条线路每年补贴24万，共计96万/年。</t>
  </si>
  <si>
    <t>高新区公共设施水电费</t>
  </si>
  <si>
    <t xml:space="preserve">1.年度路灯电费：路灯变压器；                                                                                                                               2.年度公厕水费：10处公厕；                                                                                                                                3.年度餐厨垃圾处理站电费：  13处餐厨垃圾处理站变压器；                                                                                          4.污水提升泵站：7处污水提升泵站电费；                                                                                                         5.年度信号灯电费：6处信号灯电费。                                                                                         6.2025年新增龟山路停车场路灯、龟山路小游园路灯及贺胜路路灯                                         </t>
  </si>
  <si>
    <t>白蚁防治工作</t>
  </si>
  <si>
    <t>对园区绿化行道树虫害进行治理，绿化带白蚁挖除喷洒虫药。</t>
  </si>
  <si>
    <t>运输车辆联合治超执法项目</t>
  </si>
  <si>
    <t>治超集中整治阶段每天实行24小时不间断联合执法，固定治超与流动治超相结合，对砂石、渣土和商砼运输车辆无牌无证、套牌、超载超限、非法改装、闯信号灯等违法违规行为进行严厉查处。</t>
  </si>
  <si>
    <t>园区规划编制专项</t>
  </si>
  <si>
    <t xml:space="preserve">1.国土空间规划费100万元，包括咸宁高新区国土空间总体规划等省、市重点部署工作，每年预估1次，100万元/次；                                        2.园区专项规划费80万元，包括高新区扩区调规、产城融合规划、停车场专项规划、咸宁铁路综合物流园专项规划等园区市政、产业基地等专项规划费用，每年预估12次，约5万元/次；                                                3.选址规划等临时性规划及测绘任务费40万元，包括园区未建设用地、闲置土地等地块，每年预估20次，2万元/次。                                       4.高新区高质量发展规划180万                                           </t>
  </si>
  <si>
    <t>咸宁国际陆港、中铁加仑LNG项目拆迁专班经费</t>
  </si>
  <si>
    <t>包含咸宁国际陆港、中铁加仑LNG项目的工作经费和拆迁专班经费40万。</t>
  </si>
  <si>
    <t>高新区征地拆迁专班及高新区历史遗留有问题土地清理专项</t>
  </si>
  <si>
    <t>1.高新区征地拆迁专班工作经费：维持高新区征地拆迁专班人员的日常工作支出 50万；                                                                                                                             2.国际陆港拆迁专班经费：项目前期工作及拆迁专班经费30万。</t>
  </si>
  <si>
    <t>污水处理厂等PPP项目服务</t>
  </si>
  <si>
    <t>具体包含2024年12月-2025年11月高新区三期污水处理厂的污水处理费和尾水减排服务费。</t>
  </si>
  <si>
    <t>城市管理工作经费</t>
  </si>
  <si>
    <r>
      <rPr>
        <sz val="12"/>
        <rFont val="仿宋_GB2312"/>
        <charset val="134"/>
      </rPr>
      <t>合并</t>
    </r>
  </si>
  <si>
    <t>元气森林餐厨垃圾处理站常态化保洁</t>
  </si>
  <si>
    <t>园区闲置、裸露地块整治</t>
  </si>
  <si>
    <t>园区水土流失治理</t>
  </si>
  <si>
    <t>外来物种整治</t>
  </si>
  <si>
    <t>城市管理工作专项</t>
  </si>
  <si>
    <r>
      <rPr>
        <sz val="12"/>
        <rFont val="Times New Roman"/>
        <charset val="134"/>
      </rPr>
      <t>2120501</t>
    </r>
    <r>
      <rPr>
        <sz val="12"/>
        <rFont val="方正书宋_GBK"/>
        <charset val="134"/>
      </rPr>
      <t>、</t>
    </r>
    <r>
      <rPr>
        <sz val="12"/>
        <rFont val="Times New Roman"/>
        <charset val="134"/>
      </rPr>
      <t>2120303</t>
    </r>
  </si>
  <si>
    <t>建议将第100-104项合并为城市维护工作专项，统一在其中列支。</t>
  </si>
  <si>
    <t>防汛排涝工作经费</t>
  </si>
  <si>
    <t xml:space="preserve">根据合同约定组织材料进行审计，确定防洪排涝应急抢险救灾费用;根据对园区雨水管网排查情况及委托第三方预算;根据对园区排查的塌陷点和路面损毁情况，委托第三方预算；根据对园区排查的主道路沿线黄土裸露，水土流失治理，委托第三方预算。 </t>
  </si>
  <si>
    <t>污水治理费</t>
  </si>
  <si>
    <t>根据当前城市管理工作移交的结果，园区内污水管网、污水提升泵站及官埠河和浮山河流经高新区段等相关维护工作仍由高新区负责开展，因此将上述相关工作根据往年开展的有关工程支出平均情况进行专项列支，以确保园区内污水有序收集、流经河道保持良好环境。</t>
  </si>
  <si>
    <t>园区污水提升泵站检查维护费</t>
  </si>
  <si>
    <t>每年用以聘请第三方开展日常巡查、清理等工作需投入约25万元，包含日常维护保养在内预计需投入约50万元；泵站维修50万。</t>
  </si>
  <si>
    <t>污水治理及防汛排涝专项</t>
  </si>
  <si>
    <t>第107项-第109项合并为该项，在其中统筹使用。</t>
  </si>
  <si>
    <t>项目前期费用</t>
  </si>
  <si>
    <t>2010302</t>
  </si>
  <si>
    <t>为解决部分项目因无立项、可研、初设等前期手续问题，使的项目无法继续推进和向上申报资金问题，根据实际情况现需申请项目前期费用。</t>
  </si>
  <si>
    <t>咸宁高新区水电气网“八联办”平台</t>
  </si>
  <si>
    <r>
      <rPr>
        <b/>
        <sz val="11"/>
        <rFont val="楷体_GB2312"/>
        <charset val="134"/>
      </rPr>
      <t>新增项目：</t>
    </r>
    <r>
      <rPr>
        <sz val="11"/>
        <rFont val="楷体_GB2312"/>
        <charset val="134"/>
      </rPr>
      <t>水电气网“八联办”平台搭建费用。</t>
    </r>
  </si>
  <si>
    <t>8、 纪监工委</t>
  </si>
  <si>
    <t>比上年减少4万，同比下降8%。</t>
  </si>
  <si>
    <t>党风廉政建设工作经费</t>
  </si>
  <si>
    <t xml:space="preserve">督办主体责任落实工作经费4万：主要包括对高新区范围内主体责任落实情况督查工作；开展专项监督工作经费3万：根据省、市纪委要求，开展专项监督检查工作费用。具体含人员外调时产生的差旅、住宿、交通等费用；纪检监察干部业务培训费用3万。  </t>
  </si>
  <si>
    <t>党风廉政建设宣教月活动经费</t>
  </si>
  <si>
    <t>1.省、市纪委要求购买的党风廉政宣传资料、书籍采购。                                   2.清廉咸宁、清廉高新建设中根据上级要求制作廉政文化阵地建设费用。                                                                                  3.宣教月活动费用：召开党风廉政宣教月会议、邀请专业人士讲党风廉政建设专题费用。</t>
  </si>
  <si>
    <t>办案经费</t>
  </si>
  <si>
    <t xml:space="preserve">信访件查处工作费用：在查处信访件过程中的资料筹备、租车、人员就餐等费用，2025年信访件查处预计10件，预计2万元；问题线索案件办理费用：主要包括办案中陪护人员费用、办案人员外出办案费用，2025年预计3万元；配合上级纪委查处案件过程所产生的住宿、交通及其他经费，预计5万元。                                                                                        </t>
  </si>
  <si>
    <t>巡察工作经费</t>
  </si>
  <si>
    <t>检查高新区范围内被巡察党组织贯彻落实党的路线方针政策和党中央重大决策部署情况；落实巡视巡察整改、审计、主题教育整改工作等。</t>
  </si>
  <si>
    <t>9、咸嘉园办</t>
  </si>
  <si>
    <t>与上年持平</t>
  </si>
  <si>
    <t>渡普镇综合执法大队工作经费</t>
  </si>
  <si>
    <t>根据高新区与渡普镇控违工作协议书要求，每年指导督办嘉鱼县渡普镇在咸嘉临港产业园区（渡普片区）开展控违拆违、打击非法取土工作，年度经费60万，根据工作实绩进行考核后给予拨付。</t>
  </si>
  <si>
    <t>渡普镇派出所工作经费</t>
  </si>
  <si>
    <t>根据高新区与渡普镇维稳工作协议书要求，每年指导督办嘉鱼县渡普镇开展园区征地拆迁、基础设施建设、招项目建设及投产企业等的信访维稳工作，年度经费20万，根据工作实绩进行考核后给予拨付。</t>
  </si>
  <si>
    <t>招商引资工作经费</t>
  </si>
  <si>
    <t>根据年度招商引资工作安排，定期到长三角、珠三角及武汉周边等地开展招商引资活动。</t>
  </si>
  <si>
    <t>（二）市直派出机构</t>
  </si>
  <si>
    <t>市直派出机构服务园区专项</t>
  </si>
  <si>
    <t>用于各市直派出机构联系服务园区具体项目,包括消防大队经费等。</t>
  </si>
  <si>
    <t>（三）专项经费</t>
  </si>
  <si>
    <t>小      计</t>
  </si>
  <si>
    <t>离岸科创园专项</t>
  </si>
  <si>
    <t>招商局申报：                                                            1.离岸科创园3-5楼，实验楼企业入驻区的租金和物业费、车位补贴费用租赁总面积为8714.24平米，租金标准为40元/平方米/月，年租金总额为418.28万元。江城实验室20个车位（预计200元/个）补贴一年金额4.8万元,江城实验室、黑玉科学以及综合楼实验楼公共区域物业费56.05万元；
2.举办各类活动，媒体宣传费用按照《咸宁（武汉）离岸科创园建设考核评分办法（试行）》，其中考核内容活动举办情况，6个月举办1场重大活动，6个月举办3场创业培训、项目签约、项目推介等活动方能得满分5分。重大活动按照1场15万元预算，一年2场30万元。创业培训、项目签约、项目推介等按照1场3万元，一年6场18万元；                                                             3.日常接待活动及重点项目对接费用接待各地参观、考察离岸科创园企业招待费；                                                                4.第三方运营服务费用委托华工科技孵化器对入驻企业统一管理，一年运营费38.5万元；                                                                5.通宇通讯楼房租费用通宇通讯楼房租198万元；6.通宇通讯楼第三方运营费用第三方运营年费用98万元。</t>
  </si>
  <si>
    <t>人才政策兑现专项</t>
  </si>
  <si>
    <t>党群部申报，据实拨付。                                                 1.兑现“大学生引进计划”购房补贴、生活补贴、挂职补贴、租房补贴等政策；                                                               2.开展高新区高层次人才创新创业项目认定评审活动；                                3.兑现人才强区战略中职称晋升补贴、学历提升补贴、硕博人才引进补贴等系列人才政策。</t>
  </si>
  <si>
    <t>医疗健康工作专项经费</t>
  </si>
  <si>
    <r>
      <rPr>
        <b/>
        <sz val="11"/>
        <rFont val="楷体"/>
        <charset val="134"/>
      </rPr>
      <t>新增项目：</t>
    </r>
    <r>
      <rPr>
        <sz val="11"/>
        <rFont val="楷体"/>
        <charset val="134"/>
      </rPr>
      <t>办公室申报，在咸宁市中医医院加挂高新院区，中医院负责整个园区有关卫生健康方面的各项工作。</t>
    </r>
  </si>
  <si>
    <t>企业职工紧急救护驿站建设费用</t>
  </si>
  <si>
    <r>
      <rPr>
        <b/>
        <sz val="11"/>
        <rFont val="楷体"/>
        <charset val="134"/>
      </rPr>
      <t>新增项目：</t>
    </r>
    <r>
      <rPr>
        <sz val="11"/>
        <rFont val="楷体"/>
        <charset val="134"/>
      </rPr>
      <t>办公室申报，根据管委会年度工作安排，计划在园区布置除颤仪80台（AED）为园区干部职工健康保驾护航。</t>
    </r>
  </si>
  <si>
    <t>企业高管周转公寓（人才公寓租赁费用）</t>
  </si>
  <si>
    <r>
      <rPr>
        <b/>
        <sz val="11"/>
        <rFont val="楷体"/>
        <charset val="134"/>
      </rPr>
      <t>新增项目：</t>
    </r>
    <r>
      <rPr>
        <sz val="11"/>
        <rFont val="楷体"/>
        <charset val="134"/>
      </rPr>
      <t>办公室申报，30套精装修人才公寓的房屋租金。</t>
    </r>
  </si>
  <si>
    <t>残保金项目专项经费</t>
  </si>
  <si>
    <r>
      <rPr>
        <b/>
        <sz val="11"/>
        <rFont val="楷体"/>
        <charset val="134"/>
      </rPr>
      <t>新增项目：</t>
    </r>
    <r>
      <rPr>
        <sz val="11"/>
        <rFont val="楷体"/>
        <charset val="134"/>
      </rPr>
      <t>办公室申报，根据《中华人民共和国残疾人保障法》《残疾人就业条例》有关规定，机关、团体、企事业单位和民办非企业单位未按规定比例安排残疾人就业的应当履行缴纳残疾人就业保障金的义务。</t>
    </r>
  </si>
  <si>
    <t>大学生引进计划政策兑现专项经费</t>
  </si>
  <si>
    <t>办公室申报，一年分两次发放，初步核算1000人，博士35人，硕士35人、“双一流”140人、本科生400人、专科生400人，人均补助2000。对在园区企业就业符合条件的大学生发放生活补贴，每年6月和12月发放一次，据实拨付。</t>
  </si>
  <si>
    <t>咸宁海关工作经费</t>
  </si>
  <si>
    <t>由高新区负担武汉海关105万、市财政局负担245万，合计350万。</t>
  </si>
  <si>
    <t>科技专项经费</t>
  </si>
  <si>
    <t>（1）科技创新专项经费</t>
  </si>
  <si>
    <t>科创局申报，高新技术企业认定1000万元；科技创新平台认定150万元；产学研合作200万元；国家级省级孵化器奖励130万元；企业技术标准制定50万元；企业承担国家、省、市科技项目150万元；省科学技术奖励40万元；科技成果登记50万元；双创平台活动开展30万元；科创新物种企业50万元；研发补贴200万元；国家知识产权优势企业2家20万元。第十三届中国创新创业大赛获奖三等3项二等1项26万元。知识产权贯标50万。市级研发后补助2亿元企业配套200万；知识产权质押融资补贴50万。</t>
  </si>
  <si>
    <t>（2）高新区企业技术改造项目奖励</t>
  </si>
  <si>
    <t>科创局申报，对园区企业2023年-2024年进行技术改造投资予以奖励，高新区本级技改资金800万元。</t>
  </si>
  <si>
    <t>（3）校企合作双百工程专项</t>
  </si>
  <si>
    <t>科创局申报，通过调研园区主要企业，摸清企业存在的技术需求，湖北科技学院安排10名以上博士教师分别派驻到10家以上企业，协助企业开展技术创新、项目申报等工作。</t>
  </si>
  <si>
    <t>（4）对外开放活动经费</t>
  </si>
  <si>
    <t>科创局申报，对出口创汇企业、进口企业、境内外国际展会的企业按照政策予以奖励。</t>
  </si>
  <si>
    <t>（5）企业入限入规奖励资金</t>
  </si>
  <si>
    <t xml:space="preserve">科创局申报，2025年预计入规企业50家，其中新进入20家，小进规30家，达成稳规企业10家，共计奖励675万元。2025年预计服务业企业入规4家，共计奖励20万元；2025年预计4家企业完成入限，共计奖励20万元； </t>
  </si>
  <si>
    <t>（6）企业成长专项</t>
  </si>
  <si>
    <t>根据招商协议，兑现科技企业优惠政策相关支出（含金融贴息、湖北省产业链质量提升省级示范项目预算资金等相关支出、中欧班列、桂花产业基金等配套资金、产业倍增计划、易地投资制造业企业技术改造补贴等）。</t>
  </si>
  <si>
    <t>支持园区企业发展支出</t>
  </si>
  <si>
    <t>含桂花产业基金。</t>
  </si>
  <si>
    <t>（1）贡献突出单位及贡献进步奖励</t>
  </si>
  <si>
    <t>根据管委会出台的奖励办法：企业年纳税总额前10及税收增幅前10,对其进行年度纳税贡献奖、进步奖。</t>
  </si>
  <si>
    <t>（2）在建工程考核奖励</t>
  </si>
  <si>
    <t>政务服务局申报，每季度19万元奖励项目考核前三名，第一名8万、第二名6万、第三名5万，四个季度一共76万元。</t>
  </si>
  <si>
    <t>（3）扶持企业发展专项奖励</t>
  </si>
  <si>
    <t>根据招商协议，兑现企业优惠政策相关支出及中欧班列支出。</t>
  </si>
  <si>
    <t>化解预拨经费</t>
  </si>
  <si>
    <t>根据化解预拨方案安排</t>
  </si>
  <si>
    <t>扶持国有投融资平台专项</t>
  </si>
  <si>
    <t>高投缴纳的税收（包含高投代缴部分）扣除中央、省级部分，剩余部分拨付高投作为财政补助资金用于支付高投代建工程款。</t>
  </si>
  <si>
    <t>乡村振兴专项经费</t>
  </si>
  <si>
    <t>2130599</t>
  </si>
  <si>
    <t>办公室申报，根据《2025年市直单位定点帮扶责任书》，2025年高新区对长岭村投入50万，帮助长岭实施基础设施补短板、共同缔造等民生实事。</t>
  </si>
  <si>
    <t>地方政府三天天然气应急调峰储气租赁服务费</t>
  </si>
  <si>
    <t>根据协议：我市天然气应急调峰储气服务费每年结算一次，按照事权与支出责任相匹配的原则，涉及各地的租赁费用，需各地依规列入当地财政预算，与6月15日前将租赁费归集到市级财政往来资金专户，具体资金按燃气公司核定的各地储气量及单价核算。</t>
  </si>
  <si>
    <t>横沟桥镇镇区清扫缺口经费</t>
  </si>
  <si>
    <t>支持解决横沟桥镇镇区清扫保洁缺口经费每年200万元。</t>
  </si>
  <si>
    <t>服务园区专项支出</t>
  </si>
  <si>
    <t>每年支持公共检测中心服务园区企业不超过100万、支持残联服务高新区企业20万元。</t>
  </si>
  <si>
    <t>真烟真火及配套训练设施专项</t>
  </si>
  <si>
    <t>根据《省消防救援总队关于推进全省消防救援队伍模拟训练设施建设的意见》，在高新站建设真烟真火及配套设施等项目</t>
  </si>
  <si>
    <t>2025中国香料香精科学技术大会暨中国天然芳香原料创新发展大会专项经费</t>
  </si>
  <si>
    <t>根据咸宁市人民政府举办的《2025中国香料香精科学技术大会暨中国天然芳香原料创新发展大会》会议方案，该费用由高新区列支</t>
  </si>
  <si>
    <t>国有资产管理、运维专项</t>
  </si>
  <si>
    <t>用于管委会收购的华中包装、嘉寓幕墙等国有资产的日常管理及运行维护支出。</t>
  </si>
  <si>
    <t>其他专项支出</t>
  </si>
  <si>
    <t>河湖库长制专项经费</t>
  </si>
  <si>
    <t>探矿专项</t>
  </si>
  <si>
    <t>预备费</t>
  </si>
  <si>
    <t>应对疫情、自然灾害等突发性专项资金。</t>
  </si>
  <si>
    <t>横沟桥镇移交过渡期经费</t>
  </si>
  <si>
    <t>为平安乡村建设尾款。</t>
  </si>
  <si>
    <t>1、高新区税务局</t>
  </si>
  <si>
    <t>优化营商环境</t>
  </si>
  <si>
    <t>发票电子化改革落实全电发票电子化改革30万2.深化办税缴费便利化改革，实现征管资料电子化20万；推行“一事联办”“一网通办”30万3.加强营商环境合力，与科技局、工商局、人社、医保、国防、国土等相关部门建立数据信息共享机制20万；推进“互联网+监管”制度20万</t>
  </si>
  <si>
    <t>征管服务建设</t>
  </si>
  <si>
    <t>税收票证、纳税申报表的印制费等4000户*30元=12万元、金税四期上线前期测试及干部培训费用50万、优化办税流程，建立纳税服务一体化，推进智慧税务建设50万、纳税稽查、纳税评估、风险管理一条龙建设共计80万、深化办税缴费便利化改革，实现征管资料电子化20万、纳税人满意度调查10万、税收执法记录仪采买、通讯费、执法燃油费等10万、优化征管资源配置，强化人才保障20万、依托钉钉开发平台，搭建工单传递平台，建立任务管理系统50万、印宣传资料、便民办税春风活动共计30万元，开办纳税人学堂30万元，征管系统业务培训10万元。</t>
  </si>
  <si>
    <t xml:space="preserve"> 税源管理建设</t>
  </si>
  <si>
    <t>1、户籍管理资料盒及资料装订4000户*10元/户/个=4万元；                                                                   2、代征代扣代缴手续费4400万元*2%=88万元；                                                                                                   3、动态税源监控聚焦重点企业，重点摸排工作经费；                                                                                               4、落实减税退税政策推进减税降费、增量留抵退税政策落实。</t>
  </si>
  <si>
    <t>2、自规分局</t>
  </si>
  <si>
    <t>咸宁高新技术产业园区建设用地节约集约利用状况评价</t>
  </si>
  <si>
    <t>1、对咸高新区产业园区存量和增量土地利用和规划建设项目情况进行动态跟踪监测；服务项目车辆费用，按7.2元/月；                                                                                                                                   2、对园区已交付土地及涉嫌闲置土地进行利用情况测量；预计工作量为280人工日，按照《测绘生产成本定额》，外业为496元/人工日；
3、建立土地利用和规划情况台帐，提供成果图、文字报告；预计工作量为120人工日，按照《测绘生产成本定额》，零星定额内业为302元/人工日。</t>
  </si>
  <si>
    <t>咸宁高新区土地利用动态调查更新及清理和规划管控</t>
  </si>
  <si>
    <t>1、按照“一年一次更新评价、三年一次全面评价”的工作 要求，开展评价工作，以整体评价表统一时点收集资料，编制评价报告和相关图件、表格；                                                                                 2、按照国土资源部规定时间申报审核；                                                                                                                    3、确保2023年度咸宁高新区土地集约利用更新评价成果通过上级国土资源主管部门审核。因该类技术服务企业少，参照其他技术服务项目，采取协商定价。</t>
  </si>
  <si>
    <t>3、司法分局</t>
  </si>
  <si>
    <t>比上年增长18万，主要为法律援助及公共法律服务费用增长</t>
  </si>
  <si>
    <t>人民调解</t>
  </si>
  <si>
    <t>组织人民调解员培训费以及聘用专职人民调解员工资</t>
  </si>
  <si>
    <t>公共法律服务中心</t>
  </si>
  <si>
    <t>律师坐班费3家律师事务所，每家安排2名业务精通的专职律师轮流坐班，保证每个工作日至少有1名律师在岗，提供法律咨询、援助、调解等服务9万、对接园区重点项目、重点工程、重点产业、聚焦企业设立、企业用地、用工等，对规上企业、在建工程进行法治体检30万</t>
  </si>
  <si>
    <t>法律援助</t>
  </si>
  <si>
    <t>法律援助资料印刷费2万、法律援助案件补贴案件补贴1000元/件，每年约30件。</t>
  </si>
  <si>
    <t>法治宣传</t>
  </si>
  <si>
    <t>组织宪法宣传周、民法典宣传月等重要节点法治宣传活动法治宣传物品印制费；聘请专家授课费等</t>
  </si>
  <si>
    <t>4、安监分局</t>
  </si>
  <si>
    <t>比上年减少6万元，减少6.7%</t>
  </si>
  <si>
    <t>安全教育培训</t>
  </si>
  <si>
    <t>1、教材、资料费教材、培训资料采购1家企业3人参训：0.003×3人×280家×2次=5.04；                                      2、授课费聘请两名副高以上专家讲课，每人讲半天：0.1×2人×2次=0.4；                                                          3、场地租赁费黄鹤楼多功能厅，全天租金0.3万元，全年2次：0.3×2次=0.6。</t>
  </si>
  <si>
    <t>安全生产月活动</t>
  </si>
  <si>
    <t>《安全生产法》等法律法规进企业《安全生产法》：0.0005×2000本=1.00；
《湖北省安全生产条例》：0.0005×2000本=1.00；
《突发事件应对法》：0.0005×2000本=1.00；</t>
  </si>
  <si>
    <t>应急救援演练</t>
  </si>
  <si>
    <t>1、工贸及危化品行业应急救援专项演练费用1.设备购置（发烟器、滤毒罐等）：1.00×2次=2.00；
2、资料费用（演练脚本编制、印刷费用）：1.00×2次=2.00；
3、舞台租赁（音响、摄像、舞台、后期制作）：8.00×2次=16.00。</t>
  </si>
  <si>
    <t>政府购买安全技术服务</t>
  </si>
  <si>
    <t>以政府购买服务的形式，委托有资质的第三方派遣安全技术人员，为高新区企业提供安全生产技术服务、参与执法检查，指导、帮助企业做好安全管理、隐患排查治理、应急管理、安全教育培训等工作，协助服务企业落实安全生产主体责任，进一步夯实高新区安全生产基础，提升企业安全管理水平。按政府采购程序规定招标。</t>
  </si>
  <si>
    <t>安全管家</t>
  </si>
  <si>
    <r>
      <rPr>
        <b/>
        <sz val="11"/>
        <rFont val="楷体_GB2312"/>
        <charset val="134"/>
      </rPr>
      <t>新增项目：</t>
    </r>
    <r>
      <rPr>
        <sz val="11"/>
        <rFont val="楷体_GB2312"/>
        <charset val="134"/>
      </rPr>
      <t>委托有资质的第三方派遣安全协管员，负责园区企业日常安全生产状况监测，及时对企业非法生产经营建设等安全生产违法违规行为进行监测预警处理，协助服务企业落实安全生产主体责任，进一步夯实高新区安全生产基础，提升企业安全管理水平。7.59*4人=30.37万元</t>
    </r>
  </si>
  <si>
    <t>网格包保巡查专项</t>
  </si>
  <si>
    <t>聘请4名劳务派遣人员，充实园区安全监管力量，建立网格包保、应急、消防三部门联合巡查工作机制，加大对园区企业督导巡查力度，促进企业不断提升安全管理水平和能力。每人每年约需费用6万元，6万元/人×4人=24.00万元。</t>
  </si>
  <si>
    <t>配备燃气“三件套”</t>
  </si>
  <si>
    <t>为园区240余家燃气“三件套”配备不到位的企业统一安装波纹软管、燃气泄漏报警仪和紧急切断阀。预计每家企业采购、安装费用300元，300元/家×240家=72000元。</t>
  </si>
  <si>
    <t>5、公安分局</t>
  </si>
  <si>
    <t>比上年增长80万，主要为新增公安分局技术用房经费</t>
  </si>
  <si>
    <t>执法办案工作支出</t>
  </si>
  <si>
    <t>1、警情勤务经费为30万；                                                                                                                         2、办案差旅费50万；                                                                                                                             3、经济案件财务审计费50000元*10次为50万；                                                                             4、疑难案件法律服务费10000元*20次为20万；                                                                                           5、服务企业防诈、禁毒、禁鞭、禁赌、反邪教、交通安全宣传为30万；                                               6、2023年“雪亮工程”补点扩面线路租赁与运维费用8.8万；                                                            7、分局执法办案各项专线6万；                                                                                                          8、警务辅助人员工资福利35万。</t>
  </si>
  <si>
    <t>浮山、横沟、官埠派出所巡防经费</t>
  </si>
  <si>
    <r>
      <rPr>
        <b/>
        <sz val="11"/>
        <rFont val="楷体_GB2312"/>
        <charset val="134"/>
      </rPr>
      <t>横沟派出所巡防经费90万：</t>
    </r>
    <r>
      <rPr>
        <sz val="11"/>
        <rFont val="楷体_GB2312"/>
        <charset val="134"/>
      </rPr>
      <t xml:space="preserve">                                                                                                                                              1、巡防队员工资，每人每月4000元包干(含个人和单位部分社保和公积金)，12人x4000元/月x12个月=57.6万元
2、租巡逻车辆两台，每台每年3.6万元，共计7.2万元。
3、租赁巡逻车辆加油费每台每月4000元，全年共计9.6万
元;车辆修理费每台每年2万元，合计4万元。共计13.6万。
4、警用服装费每人每年2000元，警用装备老旧更新每人每
年1000元，共12人，合计3.6万元:
5、每人每日餐费12人x20元/天/人x30天x12个月=8.64万元。合计90万。                                                 </t>
    </r>
    <r>
      <rPr>
        <b/>
        <sz val="11"/>
        <rFont val="楷体_GB2312"/>
        <charset val="134"/>
      </rPr>
      <t>浮山：</t>
    </r>
    <r>
      <rPr>
        <sz val="11"/>
        <rFont val="楷体_GB2312"/>
        <charset val="134"/>
      </rPr>
      <t xml:space="preserve">1、巡防队员工资，每人每月4000元包干(含个人和单位部分社保和公积金)，10人x4000元/月x12个月=48万元。
2、租巡逻车辆两台，每台每年3.6万元，共计7.2万元。
3、租赁巡逻车辆加油费每台每月4000元，全年共计0.48万元。
4、车辆修理费每台每年2万元，合计4万元。共计13.6万。
4、警用服装费每人每年2000元，警用装备老旧更新每人每年1000元，共10人，合计3万元:
6、每人每日餐费10人x20元/天/人x30天x12个月0.72万元。
7、误餐费0.6万元。
合计70万                                                                  </t>
    </r>
    <r>
      <rPr>
        <b/>
        <sz val="11"/>
        <rFont val="楷体_GB2312"/>
        <charset val="134"/>
      </rPr>
      <t xml:space="preserve">官埠派出所30万                                                     </t>
    </r>
    <r>
      <rPr>
        <sz val="11"/>
        <rFont val="楷体_GB2312"/>
        <charset val="134"/>
      </rPr>
      <t>1、巡防队员工资，每人每月3300元包干（含个人和单位部分社保和公积金），10人×3300元/月×12个月=39.6万元
2、租巡逻车辆两台，每台每年2.9万元，共计5.8万元。
3、租赁巡逻车辆加油费每台每月3200元，全年共计3.84万元；车辆修理费每台每年1.4万元，合计2.8万元。共计6.64万。
4、警用服装费每人每年1500元，警用装备老旧更新每人每年700元，共10人，合计2.2万元：
5、每人每日餐费10人×16元/天/人×30天×12个月=5.76万元。
总计：60万元÷2=30万元</t>
    </r>
  </si>
  <si>
    <t>业务技术用房经费</t>
  </si>
  <si>
    <t>1、保洁2名、门卫3名、顶岗门卫1名、兼职水电工1名30万；                                                                                                                                                                                                     3、预计民辅警100人，根据财政要求，配比为25：1，即：厨师1名、配菜打荷1名、打杂2名共计25万；</t>
  </si>
  <si>
    <t>6、环保分局</t>
  </si>
  <si>
    <t>比上年减少8万，减少5.7%</t>
  </si>
  <si>
    <t>聘请第三方检测公司对园区生态环境进行监测</t>
  </si>
  <si>
    <t>根据咸宁经济开发区一期、二期、三期规划环境影响文件要求，结合园区实际，开展地下水、环境空气质量、土壤环境质量、声环境质量监测，地下水设置3个监测点位，每年监测1次，监测39个指标；环境空气设置3个监测点位，每年监测2次，监测8个指标；声环境设置20个监测点位，每年监测4次；土壤设置9个监测点位，每年监测1次。聘请第三方公司开展园区环境监测工作，费用收费依据为鄂价环资规[2013]223号文，根据收费基数、监测点位、监测频次和监测指标计算出来。</t>
  </si>
  <si>
    <t>监管重点企业污染防治设施用电信息化</t>
  </si>
  <si>
    <t>聘请第三方公司维护环保设施用电监测终端运行；企业统计、状态查询、监控查询、新增点位的联网管理；异常数据明细表单、统计和处理、运行曲线状态；监控点位用电统计、报警（预警）统计、失联统计等；企业、监测点、分组、行业、工艺等的分类管理；移动终端等设备的访问、浏览和相关定制功能的查询和展示；完成与智慧长江项目的数据交换，并提供后续升级服务。</t>
  </si>
  <si>
    <t>高新区生态环境综合执法监督性监测服务采购项目</t>
  </si>
  <si>
    <t>　对高新区辖区内污染物排放企业监测及高新区临时性监测和应急监测、2024年高新区检测报告汇编；参考往年合同和《关于核定环境检测服务收费标准的通知》鄂价环资规【2013】223号，生态环境综合执法监督性监测服务采购项目预算金额38万元</t>
  </si>
  <si>
    <t>服务园区企业管理</t>
  </si>
  <si>
    <t>对高新区园区开展日常管理、巡查等，编制企业检查中存在问题的分析报告、园区生态环境管理年度评估报告，组织园区企业开展环保知识集中培训，帮助园区环境管理评级工作争先创优，建立和完善园区企业环境管理档案（一企一档）；费用依据计价格[2002]125号收费文件、根据商务用车租赁价格文件，聘请第三方专业公司服务园区企业管理项目预算金额38万元。</t>
  </si>
  <si>
    <t>高新区企业生态环境统计及总量减排中央资金申报</t>
  </si>
  <si>
    <t>1.更新高新区重污染天气应急减排清单2万元；2.指导企业保质保量完成生态环境统计3万元；3.开展高新区企业危废规范化环境管理评估3万元；4.协助企业做好总量减排并谋划中央资金项目10万元。</t>
  </si>
  <si>
    <t>环境突出问题整改工作经费</t>
  </si>
  <si>
    <t>1、办公用品印制、扫描各类宣传资料、汇报材料、汇报表格等5万元（平常每个月0.35万元，年底印刷考核资料、整改销号台账、环保督察资料0.8万元）；                                                              2、3个劳务派遣工作人员参照咸宁高新区劳务派遣人员管理暂行办法，三名劳务派遣人员薪资（基本工资+年限工资+交通补贴+五险一金+餐费补助+年度绩效考核奖金）每人每年约7.8万元</t>
  </si>
  <si>
    <t>7、市场监管分局</t>
  </si>
  <si>
    <t>比上年新增，主要为新增餐饮企业食品经营许可智慧辅助审核</t>
  </si>
  <si>
    <t>特种设备协管服务专项</t>
  </si>
  <si>
    <t>对辖区内6027台套特种设备全覆盖巡查，消除安全隐患。按县市区考核要求每2000台套/3人计，巡查人员不得少于9人。与湖北咸宁大鹏劳务有限公司签订的购买协管服务协议。</t>
  </si>
  <si>
    <t>服务网络类公司专项</t>
  </si>
  <si>
    <t>成立专项工作组，专项处理、指导志帆等高新区企业有关问题</t>
  </si>
  <si>
    <t>市场监管业务专项</t>
  </si>
  <si>
    <t>对高新区内21000个经营主体的发证、日常监管、消费者投诉举报处置。</t>
  </si>
  <si>
    <t>餐饮企业食品经营许可智慧辅助审核</t>
  </si>
  <si>
    <r>
      <rPr>
        <b/>
        <sz val="11"/>
        <rFont val="楷体_GB2312"/>
        <charset val="134"/>
      </rPr>
      <t>新增项目：</t>
    </r>
    <r>
      <rPr>
        <sz val="11"/>
        <rFont val="楷体_GB2312"/>
        <charset val="134"/>
      </rPr>
      <t>为进一步优化营商环境，加强咸宁高新区社会餐饮企业食品安全监管，提高食品经营许可审核效率，保障公众饮食安全，特制定社会餐饮企业食品经营许可智慧辅助审核试点先行区创建工作方案。通过对较低风险的社会餐饮企业实施智慧辅助审核和“互联网+审核”视频远程审核，实现食品经营许可、变更、延续、注销四个事项全程无纸化、零跑腿、零人工干预、零见面、智能化秒批。</t>
    </r>
  </si>
  <si>
    <t>8、 高新区消防大队</t>
  </si>
  <si>
    <t>比上年新增，主要为新增高新区消防站产生的相关费用</t>
  </si>
  <si>
    <t>消防业务经费</t>
  </si>
  <si>
    <t>保障消防救援人员工资、福利、伙食、被装等经费，维持消防救援队伍正常运行的办公、维修维护、日常运转等公用经费，确保大队、消防站、应急通信与车辆勤务站、新入职消防员集训正常运作。</t>
  </si>
  <si>
    <t>消防运行维护费用</t>
  </si>
  <si>
    <t>1、办公设备购置20万；                                                                                                                        2、被装购置费14.35万；                                                                                                                                                                             3、其他商品和服务支出（常规宣传）20万；专用材料费1万；                                                             4、专用燃料费3万；5、运行经费20万；                                                                                                   6、大型修缮30万；                                                                                                                                  7、其他商品和服务支出10万。</t>
  </si>
  <si>
    <t>装备及救援设备物资购置</t>
  </si>
  <si>
    <t>高新大队购置一辆公务车16万；灭火救援装备（30个人员防护装备：空气呼吸器、液压破拆工具组、无人机、有毒气体探测仪、可燃气体检测仪、大型水力排烟机等）72万；高新站安装LED显示屏费用20万。</t>
  </si>
  <si>
    <t>政府专职消防员经费</t>
  </si>
  <si>
    <r>
      <rPr>
        <b/>
        <sz val="11"/>
        <rFont val="楷体_GB2312"/>
        <charset val="134"/>
      </rPr>
      <t>新增项目：</t>
    </r>
    <r>
      <rPr>
        <sz val="11"/>
        <rFont val="楷体_GB2312"/>
        <charset val="134"/>
      </rPr>
      <t>按照41名外聘人员计算，按照平均每人每月工资、社保、服务费按照7000元计算，一年共需344万元；聘请会计、资产管理员、心理咨询师、律师等费用8万。</t>
    </r>
  </si>
  <si>
    <t>电梯安装电动自行车智能阻止系统</t>
  </si>
  <si>
    <t>为全面落实国务院办公厅印发的《电动自行车安全隐患全链条整治行动方案》 (国办发[2024]19号)要求，深刻汲取近年电动自行车领域重特大事故教训，拟对辖区高层建筑电梯安装电动自行车智能阻止系统。</t>
  </si>
  <si>
    <t xml:space="preserve">政府性基金收入预算                                                                         </t>
  </si>
  <si>
    <t>表九</t>
  </si>
  <si>
    <t>序号</t>
  </si>
  <si>
    <t>单位及地块（项目）</t>
  </si>
  <si>
    <t>地块位置</t>
  </si>
  <si>
    <t>用地性质</t>
  </si>
  <si>
    <t>面积(亩)</t>
  </si>
  <si>
    <t>出让单价
(万元/亩)</t>
  </si>
  <si>
    <t>出让总价</t>
  </si>
  <si>
    <t>国际陆港物流园</t>
  </si>
  <si>
    <t>新107国道与桃源大道交汇处东南侧</t>
  </si>
  <si>
    <t>商住</t>
  </si>
  <si>
    <t>五一水库旁储备地块一</t>
  </si>
  <si>
    <t>东园五路与纵三路交汇处东南侧地块一</t>
  </si>
  <si>
    <t>五一水库旁储备地块二</t>
  </si>
  <si>
    <t>东园五路与纵三路交汇处东南侧地块二</t>
  </si>
  <si>
    <t>咸嘉新城发展大道旁地块一</t>
  </si>
  <si>
    <t>咸嘉新城发展大道旁</t>
  </si>
  <si>
    <t>咸嘉新城发展大道旁地块二</t>
  </si>
  <si>
    <t>咸嘉新城发展大道旁地块三</t>
  </si>
  <si>
    <t>咸嘉新城发展大道旁地块四</t>
  </si>
  <si>
    <t>咸嘉新城发展大道旁地块五</t>
  </si>
  <si>
    <t>咸嘉新城发展大道旁地块六</t>
  </si>
  <si>
    <t>土地出让计提支出</t>
  </si>
  <si>
    <t>专项债利息收入</t>
  </si>
  <si>
    <t>上年结余结转</t>
  </si>
  <si>
    <t>合   计</t>
  </si>
  <si>
    <t xml:space="preserve">国有土地使用权出让收入安排的支出                                                                        </t>
  </si>
  <si>
    <t>表十</t>
  </si>
  <si>
    <t>安排支出项目</t>
  </si>
  <si>
    <t>安排资金额度</t>
  </si>
  <si>
    <t>项目主管单位</t>
  </si>
  <si>
    <t>备注</t>
  </si>
  <si>
    <t>征地拆迁补偿专项资金</t>
  </si>
  <si>
    <t>按高新区《政府投资计划》内容统筹使用，包含国际陆港项目、征地拆迁、清表、安置过渡等。</t>
  </si>
  <si>
    <t>政府投资项目建设工程款</t>
  </si>
  <si>
    <t>按高新区《政府投资计划》内容统筹使用（含国际陆港项目、春节前待支付项目、投资建设工程等）。含中建七局和中国一冶投资建设一体化资金12000万元。</t>
  </si>
  <si>
    <t>工程类项目</t>
  </si>
  <si>
    <t>含25年需继续支付的工程款资金、水电工程等。</t>
  </si>
  <si>
    <t>国土前期项目</t>
  </si>
  <si>
    <t>含华中包装、嘉寓新新等地块厂房收购及退还前期租金等相关费用，土地指标费、中介服务费等</t>
  </si>
  <si>
    <t>各征地村老被征地农民养老保险代扣资金</t>
  </si>
  <si>
    <t>高新区2007年至2014年底认定的10646名老被征地农民养老保险补偿工作，根据拟订各征地村老被征地农民养老保险代扣资金资金退还方案予以返还，分5年时间进行偿还。</t>
  </si>
  <si>
    <t>老失地农民养老保险专项经费（新增）</t>
  </si>
  <si>
    <t>对被征地农民的土地、年龄、金额进行审核；对2024年新增土地的预算（据实核算）。</t>
  </si>
  <si>
    <t>招商公司资本金支出</t>
  </si>
  <si>
    <t>设立招商基金中高新区管委会应承担的份额</t>
  </si>
  <si>
    <t>根据预拨经费消化方案，每年安排5000万基金用于消化预拨资金。</t>
  </si>
  <si>
    <t>兑现企业相关补助资金</t>
  </si>
  <si>
    <t>根据企业招商协议，兑现企业固投补贴等</t>
  </si>
  <si>
    <t>专项债付息支出</t>
  </si>
  <si>
    <t>专项债付息至市局</t>
  </si>
  <si>
    <t>全民健身中心专项债支出</t>
  </si>
  <si>
    <t>专项债资金付高投集团</t>
  </si>
  <si>
    <t>结转下年支出</t>
  </si>
  <si>
    <t>备注：第1-7项资金均以补助资金形式拨付高投集团，由高投集图根据管委会审批意见拨付资金。</t>
  </si>
  <si>
    <t xml:space="preserve">政府性基金收入明细表                                                                         </t>
  </si>
  <si>
    <t>上年结余结转收入</t>
  </si>
  <si>
    <t>地块一</t>
  </si>
  <si>
    <t>职教园附近地块</t>
  </si>
  <si>
    <t>地块二</t>
  </si>
  <si>
    <t>玉桂学校附近地块</t>
  </si>
  <si>
    <t>地块三</t>
  </si>
  <si>
    <t>永安大道与官埠大道西北侧地块</t>
  </si>
  <si>
    <t>专项债项目利息缴库收入</t>
  </si>
  <si>
    <t>土地报批及征地拆迁补偿专项资金</t>
  </si>
  <si>
    <t>按高新区《政府投资计划》内容统筹使用，包含征地拆迁、清表、土地报批、安置过渡等及相关中介支出。</t>
  </si>
  <si>
    <t>按高新区《政府投资计划》内容统筹使用（含投资建设一体化工程、甘鲁孙祠棚改工程等）。</t>
  </si>
  <si>
    <t>含24年需继续支付的工程款资金、前期中介服务、水电工程等。</t>
  </si>
  <si>
    <t>兑现企业基础设施建设补助资金</t>
  </si>
  <si>
    <t>根据企业招商协议，与土地出让金相关的基础设施建设补助资金由政府性基金支出。</t>
  </si>
  <si>
    <t>专项债项目利息支出</t>
  </si>
  <si>
    <t>根据专项债项目支付利息安排。</t>
  </si>
  <si>
    <t>专项债上缴支出</t>
  </si>
  <si>
    <t>根据市财政要求上缴</t>
  </si>
  <si>
    <t>备注：根据管委会2018年12号常务会议精神，第1-7项资金均以补助资金形式拨付高投集团，由高投集图根据管委会审批意见拨付资金。</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</si>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</sst>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3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quot;L&quot;_ ;_ * \(#,##0.00\)&quot;L&quot;_ ;_ * &quot;-&quot;??_)&quot;L&quot;_ ;_ @_ "/>
    <numFmt numFmtId="177" formatCode="_-&quot;$&quot;* #,##0_-;\-&quot;$&quot;* #,##0_-;_-&quot;$&quot;* &quot;-&quot;_-;_-@_-"/>
    <numFmt numFmtId="178" formatCode="_ \¥* #,##0.00_ ;_ \¥* \-#,##0.00_ ;_ \¥* \-??_ ;_ @_ "/>
    <numFmt numFmtId="179" formatCode="_(&quot;$&quot;* #,##0.00_);_(&quot;$&quot;* \(#,##0.00\);_(&quot;$&quot;* &quot;-&quot;??_);_(@_)"/>
    <numFmt numFmtId="180" formatCode="#,##0.0_);\(#,##0.0\)"/>
    <numFmt numFmtId="181" formatCode="0.0"/>
    <numFmt numFmtId="182" formatCode="#,##0;\-#,##0;&quot;-&quot;"/>
    <numFmt numFmtId="183" formatCode="_-* #,##0.00_-;\-* #,##0.00_-;_-* &quot;-&quot;??_-;_-@_-"/>
    <numFmt numFmtId="184" formatCode="&quot;$&quot;#,##0;[Red]\-&quot;$&quot;#,##0"/>
    <numFmt numFmtId="185" formatCode="#,##0.0000"/>
    <numFmt numFmtId="186" formatCode="_-&quot;$&quot;\ * #,##0_-;_-&quot;$&quot;\ * #,##0\-;_-&quot;$&quot;\ * &quot;-&quot;_-;_-@_-"/>
    <numFmt numFmtId="187" formatCode="&quot;$&quot;\ #,##0_-;[Red]&quot;$&quot;\ #,##0\-"/>
    <numFmt numFmtId="188" formatCode="\$#,##0;\(\$#,##0\)"/>
    <numFmt numFmtId="189" formatCode="&quot;$&quot;\ #,##0.00_-;[Red]&quot;$&quot;\ #,##0.00\-"/>
    <numFmt numFmtId="190" formatCode="#,##0.000"/>
    <numFmt numFmtId="191" formatCode="_-&quot;$&quot;* #,##0.00_-;\-&quot;$&quot;* #,##0.00_-;_-&quot;$&quot;* &quot;-&quot;??_-;_-@_-"/>
    <numFmt numFmtId="192" formatCode="&quot;$&quot;#,##0.00_);[Red]\(&quot;$&quot;#,##0.00\)"/>
    <numFmt numFmtId="193" formatCode="#,##0;\(#,##0\)"/>
    <numFmt numFmtId="194" formatCode="&quot;$&quot;#,##0;\-&quot;$&quot;#,##0"/>
    <numFmt numFmtId="195" formatCode="&quot;$&quot;#,##0_);[Red]\(&quot;$&quot;#,##0\)"/>
    <numFmt numFmtId="196" formatCode="_(&quot;$&quot;* #,##0_);_(&quot;$&quot;* \(#,##0\);_(&quot;$&quot;* &quot;-&quot;_);_(@_)"/>
    <numFmt numFmtId="197" formatCode="_-* #,##0_-;\-* #,##0_-;_-* &quot;-&quot;_-;_-@_-"/>
    <numFmt numFmtId="198" formatCode="\$#,##0.00;\(\$#,##0.00\)"/>
    <numFmt numFmtId="199" formatCode="#\ ??/??"/>
    <numFmt numFmtId="200" formatCode="_-&quot;$&quot;\ * #,##0.00_-;_-&quot;$&quot;\ * #,##0.00\-;_-&quot;$&quot;\ * &quot;-&quot;??_-;_-@_-"/>
    <numFmt numFmtId="201" formatCode="yy\.mm\.dd"/>
    <numFmt numFmtId="202" formatCode="0_ "/>
    <numFmt numFmtId="203" formatCode="#,##0_ "/>
    <numFmt numFmtId="204" formatCode="0.00_ "/>
    <numFmt numFmtId="205" formatCode="0.0_ "/>
    <numFmt numFmtId="206" formatCode="0_);[Red]\(0\)"/>
    <numFmt numFmtId="207" formatCode="#,##0.00_);[Red]\(#,##0.00\)"/>
    <numFmt numFmtId="208" formatCode=";;"/>
    <numFmt numFmtId="209" formatCode="#,##0.00_ "/>
  </numFmts>
  <fonts count="172">
    <font>
      <sz val="11"/>
      <color indexed="8"/>
      <name val="宋体"/>
      <charset val="134"/>
    </font>
    <font>
      <sz val="26"/>
      <color indexed="8"/>
      <name val="方正小标宋简体"/>
      <charset val="134"/>
    </font>
    <font>
      <sz val="11"/>
      <color indexed="8"/>
      <name val="楷体_GB2312"/>
      <charset val="134"/>
    </font>
    <font>
      <b/>
      <sz val="11"/>
      <color indexed="8"/>
      <name val="黑体"/>
      <charset val="134"/>
    </font>
    <font>
      <b/>
      <sz val="12"/>
      <name val="黑体"/>
      <charset val="134"/>
    </font>
    <font>
      <sz val="12"/>
      <name val="仿宋_GB2312"/>
      <charset val="134"/>
    </font>
    <font>
      <sz val="11"/>
      <color indexed="8"/>
      <name val="Times New Roman"/>
      <charset val="134"/>
    </font>
    <font>
      <sz val="11"/>
      <color indexed="8"/>
      <name val="仿宋_GB2312"/>
      <charset val="134"/>
    </font>
    <font>
      <sz val="10"/>
      <name val="仿宋_GB2312"/>
      <charset val="134"/>
    </font>
    <font>
      <b/>
      <sz val="11"/>
      <color indexed="8"/>
      <name val="Times New Roman"/>
      <charset val="134"/>
    </font>
    <font>
      <b/>
      <sz val="11"/>
      <name val="宋体"/>
      <charset val="134"/>
    </font>
    <font>
      <sz val="14"/>
      <name val="仿宋_GB2312"/>
      <charset val="134"/>
    </font>
    <font>
      <sz val="12"/>
      <name val="Times New Roman"/>
      <charset val="134"/>
    </font>
    <font>
      <b/>
      <sz val="12"/>
      <name val="Times New Roman"/>
      <charset val="134"/>
    </font>
    <font>
      <b/>
      <sz val="11"/>
      <color indexed="8"/>
      <name val="仿宋_GB2312"/>
      <charset val="134"/>
    </font>
    <font>
      <b/>
      <sz val="12"/>
      <name val="仿宋_GB2312"/>
      <charset val="134"/>
    </font>
    <font>
      <sz val="11"/>
      <name val="仿宋_GB2312"/>
      <charset val="134"/>
    </font>
    <font>
      <sz val="11"/>
      <name val="宋体"/>
      <charset val="134"/>
    </font>
    <font>
      <b/>
      <sz val="11"/>
      <color indexed="8"/>
      <name val="仿宋"/>
      <charset val="134"/>
    </font>
    <font>
      <sz val="11"/>
      <color indexed="8"/>
      <name val="仿宋"/>
      <charset val="134"/>
    </font>
    <font>
      <b/>
      <sz val="11"/>
      <name val="仿宋"/>
      <charset val="134"/>
    </font>
    <font>
      <sz val="11"/>
      <color rgb="FF000000"/>
      <name val="仿宋_GB2312"/>
      <charset val="134"/>
    </font>
    <font>
      <sz val="11"/>
      <name val="Times New Roman"/>
      <charset val="134"/>
    </font>
    <font>
      <b/>
      <sz val="11"/>
      <name val="Times New Roman"/>
      <charset val="134"/>
    </font>
    <font>
      <sz val="22"/>
      <color rgb="FF000000"/>
      <name val="方正小标宋简体"/>
      <charset val="134"/>
    </font>
    <font>
      <sz val="22"/>
      <color rgb="FFFF0000"/>
      <name val="方正小标宋简体"/>
      <charset val="134"/>
    </font>
    <font>
      <sz val="22"/>
      <color indexed="8"/>
      <name val="方正小标宋简体"/>
      <charset val="134"/>
    </font>
    <font>
      <sz val="11"/>
      <color indexed="8"/>
      <name val="黑体"/>
      <charset val="134"/>
    </font>
    <font>
      <sz val="11"/>
      <name val="黑体"/>
      <charset val="134"/>
    </font>
    <font>
      <sz val="12"/>
      <color indexed="8"/>
      <name val="黑体"/>
      <charset val="134"/>
    </font>
    <font>
      <sz val="11"/>
      <color rgb="FFFF0000"/>
      <name val="仿宋_GB2312"/>
      <charset val="134"/>
    </font>
    <font>
      <sz val="11"/>
      <color theme="1" tint="0.0499893185216834"/>
      <name val="仿宋_GB2312"/>
      <charset val="134"/>
    </font>
    <font>
      <b/>
      <sz val="12"/>
      <color indexed="8"/>
      <name val="Times New Roman"/>
      <charset val="0"/>
    </font>
    <font>
      <b/>
      <sz val="11"/>
      <color rgb="FFFF0000"/>
      <name val="仿宋_GB2312"/>
      <charset val="134"/>
    </font>
    <font>
      <sz val="12"/>
      <name val="Times New Roman"/>
      <charset val="0"/>
    </font>
    <font>
      <b/>
      <sz val="11"/>
      <name val="楷体_GB2312"/>
      <charset val="134"/>
    </font>
    <font>
      <sz val="11"/>
      <name val="楷体_GB2312"/>
      <charset val="134"/>
    </font>
    <font>
      <b/>
      <sz val="11"/>
      <name val="仿宋_GB2312"/>
      <charset val="134"/>
    </font>
    <font>
      <b/>
      <sz val="12"/>
      <name val="Times New Roman"/>
      <charset val="0"/>
    </font>
    <font>
      <b/>
      <sz val="11"/>
      <color theme="1" tint="0.05"/>
      <name val="仿宋_GB2312"/>
      <charset val="134"/>
    </font>
    <font>
      <b/>
      <sz val="12"/>
      <color indexed="8"/>
      <name val="Times New Roman"/>
      <charset val="134"/>
    </font>
    <font>
      <sz val="11"/>
      <color theme="1" tint="0.05"/>
      <name val="仿宋_GB2312"/>
      <charset val="134"/>
    </font>
    <font>
      <b/>
      <sz val="11"/>
      <color indexed="8"/>
      <name val="楷体_GB2312"/>
      <charset val="134"/>
    </font>
    <font>
      <sz val="11"/>
      <color theme="1" tint="0.05"/>
      <name val="楷体_GB2312"/>
      <charset val="134"/>
    </font>
    <font>
      <sz val="12"/>
      <color indexed="8"/>
      <name val="Times New Roman"/>
      <charset val="134"/>
    </font>
    <font>
      <sz val="11"/>
      <color theme="1" tint="0.05"/>
      <name val="Times New Roman"/>
      <charset val="134"/>
    </font>
    <font>
      <sz val="11"/>
      <color rgb="FF7030A0"/>
      <name val="仿宋_GB2312"/>
      <charset val="134"/>
    </font>
    <font>
      <b/>
      <sz val="11"/>
      <name val="楷体"/>
      <charset val="134"/>
    </font>
    <font>
      <b/>
      <sz val="11"/>
      <color rgb="FF7030A0"/>
      <name val="仿宋_GB2312"/>
      <charset val="134"/>
    </font>
    <font>
      <sz val="11"/>
      <name val="楷体"/>
      <charset val="134"/>
    </font>
    <font>
      <sz val="24"/>
      <color indexed="8"/>
      <name val="方正小标宋简体"/>
      <charset val="134"/>
    </font>
    <font>
      <sz val="24"/>
      <name val="方正小标宋简体"/>
      <charset val="134"/>
    </font>
    <font>
      <b/>
      <sz val="14"/>
      <color indexed="8"/>
      <name val="仿宋_GB2312"/>
      <charset val="134"/>
    </font>
    <font>
      <sz val="14"/>
      <color indexed="8"/>
      <name val="仿宋_GB2312"/>
      <charset val="134"/>
    </font>
    <font>
      <b/>
      <sz val="14"/>
      <name val="仿宋_GB2312"/>
      <charset val="134"/>
    </font>
    <font>
      <b/>
      <sz val="14"/>
      <color indexed="8"/>
      <name val="Times New Roman"/>
      <charset val="134"/>
    </font>
    <font>
      <sz val="14"/>
      <name val="Times New Roman"/>
      <charset val="134"/>
    </font>
    <font>
      <sz val="14"/>
      <color indexed="8"/>
      <name val="Times New Roman"/>
      <charset val="134"/>
    </font>
    <font>
      <sz val="14"/>
      <color rgb="FFFF0000"/>
      <name val="Times New Roman"/>
      <charset val="134"/>
    </font>
    <font>
      <sz val="14"/>
      <color indexed="8"/>
      <name val="宋体"/>
      <charset val="134"/>
    </font>
    <font>
      <sz val="14"/>
      <color indexed="8"/>
      <name val="Times New Roman"/>
      <charset val="0"/>
    </font>
    <font>
      <b/>
      <sz val="14"/>
      <color indexed="8"/>
      <name val="Times New Roman"/>
      <charset val="0"/>
    </font>
    <font>
      <b/>
      <sz val="14"/>
      <color rgb="FF000000"/>
      <name val="宋体"/>
      <charset val="134"/>
    </font>
    <font>
      <sz val="18"/>
      <name val="方正小标宋简体"/>
      <charset val="134"/>
    </font>
    <font>
      <b/>
      <sz val="11"/>
      <name val="Times New Roman"/>
      <charset val="0"/>
    </font>
    <font>
      <sz val="9"/>
      <name val="宋体"/>
      <charset val="134"/>
    </font>
    <font>
      <sz val="11"/>
      <name val="Times New Roman"/>
      <charset val="0"/>
    </font>
    <font>
      <sz val="11"/>
      <name val="楷体_GB2312"/>
      <charset val="0"/>
    </font>
    <font>
      <sz val="9"/>
      <name val="Times New Roman"/>
      <charset val="0"/>
    </font>
    <font>
      <sz val="9"/>
      <name val="楷体_GB2312"/>
      <charset val="134"/>
    </font>
    <font>
      <sz val="20"/>
      <name val="黑体"/>
      <charset val="134"/>
    </font>
    <font>
      <b/>
      <sz val="12"/>
      <name val="宋体"/>
      <charset val="134"/>
    </font>
    <font>
      <b/>
      <sz val="13"/>
      <name val="宋体"/>
      <charset val="134"/>
    </font>
    <font>
      <b/>
      <sz val="12"/>
      <name val="楷体_GB2312"/>
      <charset val="134"/>
    </font>
    <font>
      <sz val="12"/>
      <name val="楷体_GB2312"/>
      <charset val="134"/>
    </font>
    <font>
      <sz val="20"/>
      <name val="方正小标宋简体"/>
      <charset val="134"/>
    </font>
    <font>
      <sz val="12"/>
      <color theme="1"/>
      <name val="Times New Roman"/>
      <charset val="134"/>
    </font>
    <font>
      <sz val="12"/>
      <color rgb="FFFF0000"/>
      <name val="Times New Roman"/>
      <charset val="134"/>
    </font>
    <font>
      <b/>
      <sz val="12"/>
      <color theme="1"/>
      <name val="Times New Roman"/>
      <charset val="134"/>
    </font>
    <font>
      <b/>
      <sz val="12"/>
      <color rgb="FFFF0000"/>
      <name val="Times New Roman"/>
      <charset val="134"/>
    </font>
    <font>
      <b/>
      <sz val="22"/>
      <name val="黑体"/>
      <charset val="134"/>
    </font>
    <font>
      <b/>
      <sz val="14"/>
      <name val="楷体_GB2312"/>
      <charset val="134"/>
    </font>
    <font>
      <sz val="36"/>
      <color rgb="FF000000"/>
      <name val="方正小标宋简体"/>
      <charset val="134"/>
    </font>
    <font>
      <sz val="48"/>
      <color indexed="8"/>
      <name val="宋体"/>
      <charset val="134"/>
    </font>
    <font>
      <sz val="18"/>
      <name val="方正大标宋简体"/>
      <charset val="134"/>
    </font>
    <font>
      <sz val="16"/>
      <name val="楷体_GB2312"/>
      <charset val="134"/>
    </font>
    <font>
      <b/>
      <sz val="12"/>
      <color theme="1" tint="0.05"/>
      <name val="楷体_GB2312"/>
      <charset val="134"/>
    </font>
    <font>
      <b/>
      <sz val="12"/>
      <color theme="1" tint="0.05"/>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sz val="11"/>
      <color indexed="8"/>
      <name val="Tahoma"/>
      <charset val="134"/>
    </font>
    <font>
      <sz val="12"/>
      <color indexed="9"/>
      <name val="宋体"/>
      <charset val="134"/>
    </font>
    <font>
      <sz val="11"/>
      <color indexed="20"/>
      <name val="宋体"/>
      <charset val="134"/>
    </font>
    <font>
      <sz val="8"/>
      <name val="Arial"/>
      <charset val="134"/>
    </font>
    <font>
      <sz val="11"/>
      <color indexed="17"/>
      <name val="宋体"/>
      <charset val="134"/>
    </font>
    <font>
      <sz val="12"/>
      <color indexed="17"/>
      <name val="宋体"/>
      <charset val="134"/>
    </font>
    <font>
      <sz val="12"/>
      <color indexed="20"/>
      <name val="宋体"/>
      <charset val="134"/>
    </font>
    <font>
      <sz val="11"/>
      <color indexed="17"/>
      <name val="Tahoma"/>
      <charset val="134"/>
    </font>
    <font>
      <sz val="10"/>
      <name val="Geneva"/>
      <charset val="134"/>
    </font>
    <font>
      <b/>
      <sz val="12"/>
      <color indexed="8"/>
      <name val="宋体"/>
      <charset val="134"/>
    </font>
    <font>
      <sz val="10"/>
      <color indexed="8"/>
      <name val="Arial"/>
      <charset val="134"/>
    </font>
    <font>
      <sz val="11"/>
      <color indexed="20"/>
      <name val="Tahoma"/>
      <charset val="134"/>
    </font>
    <font>
      <sz val="10"/>
      <name val="MS Serif"/>
      <charset val="134"/>
    </font>
    <font>
      <b/>
      <sz val="10"/>
      <name val="Tms Rmn"/>
      <charset val="134"/>
    </font>
    <font>
      <b/>
      <sz val="12"/>
      <name val="Arial"/>
      <charset val="134"/>
    </font>
    <font>
      <b/>
      <sz val="18"/>
      <name val="Arial"/>
      <charset val="134"/>
    </font>
    <font>
      <sz val="10"/>
      <name val="Arial"/>
      <charset val="134"/>
    </font>
    <font>
      <sz val="10"/>
      <name val="Helv"/>
      <charset val="134"/>
    </font>
    <font>
      <sz val="12"/>
      <name val="Arial"/>
      <charset val="134"/>
    </font>
    <font>
      <sz val="12"/>
      <name val="Courier"/>
      <charset val="134"/>
    </font>
    <font>
      <sz val="12"/>
      <color indexed="9"/>
      <name val="Helv"/>
      <charset val="134"/>
    </font>
    <font>
      <sz val="12"/>
      <name val="Tms Rmn"/>
      <charset val="134"/>
    </font>
    <font>
      <sz val="10"/>
      <color indexed="16"/>
      <name val="MS Serif"/>
      <charset val="134"/>
    </font>
    <font>
      <b/>
      <sz val="11"/>
      <color indexed="56"/>
      <name val="宋体"/>
      <charset val="134"/>
    </font>
    <font>
      <sz val="12"/>
      <color indexed="16"/>
      <name val="宋体"/>
      <charset val="134"/>
    </font>
    <font>
      <b/>
      <sz val="15"/>
      <color indexed="56"/>
      <name val="宋体"/>
      <charset val="134"/>
    </font>
    <font>
      <u/>
      <sz val="12"/>
      <color indexed="20"/>
      <name val="宋体"/>
      <charset val="134"/>
    </font>
    <font>
      <b/>
      <sz val="12"/>
      <color indexed="52"/>
      <name val="宋体"/>
      <charset val="134"/>
    </font>
    <font>
      <u/>
      <sz val="9"/>
      <color indexed="36"/>
      <name val="宋体"/>
      <charset val="134"/>
    </font>
    <font>
      <u/>
      <sz val="9"/>
      <color indexed="12"/>
      <name val="宋体"/>
      <charset val="134"/>
    </font>
    <font>
      <sz val="12"/>
      <name val="Helv"/>
      <charset val="134"/>
    </font>
    <font>
      <u/>
      <sz val="8.4"/>
      <color indexed="12"/>
      <name val="Arial"/>
      <charset val="134"/>
    </font>
    <font>
      <b/>
      <sz val="8"/>
      <color indexed="8"/>
      <name val="Helv"/>
      <charset val="134"/>
    </font>
    <font>
      <b/>
      <sz val="13"/>
      <color indexed="56"/>
      <name val="宋体"/>
      <charset val="134"/>
    </font>
    <font>
      <sz val="12"/>
      <color indexed="62"/>
      <name val="宋体"/>
      <charset val="134"/>
    </font>
    <font>
      <b/>
      <sz val="12"/>
      <color indexed="63"/>
      <name val="宋体"/>
      <charset val="134"/>
    </font>
    <font>
      <sz val="10"/>
      <name val="Times New Roman"/>
      <charset val="134"/>
    </font>
    <font>
      <sz val="10"/>
      <color indexed="8"/>
      <name val="MS Sans Serif"/>
      <charset val="134"/>
    </font>
    <font>
      <sz val="8"/>
      <name val="Times New Roman"/>
      <charset val="134"/>
    </font>
    <font>
      <sz val="10"/>
      <name val="楷体"/>
      <charset val="134"/>
    </font>
    <font>
      <i/>
      <sz val="12"/>
      <color indexed="23"/>
      <name val="宋体"/>
      <charset val="134"/>
    </font>
    <font>
      <b/>
      <sz val="12"/>
      <color indexed="9"/>
      <name val="宋体"/>
      <charset val="134"/>
    </font>
    <font>
      <b/>
      <sz val="8"/>
      <name val="MS Sans Serif"/>
      <charset val="134"/>
    </font>
    <font>
      <sz val="12"/>
      <color indexed="60"/>
      <name val="宋体"/>
      <charset val="134"/>
    </font>
    <font>
      <sz val="10"/>
      <name val="MS Sans Serif"/>
      <charset val="134"/>
    </font>
    <font>
      <b/>
      <sz val="21"/>
      <name val="楷体_GB2312"/>
      <charset val="134"/>
    </font>
    <font>
      <sz val="7"/>
      <name val="Small Fonts"/>
      <charset val="134"/>
    </font>
    <font>
      <sz val="8"/>
      <name val="MS Sans Serif"/>
      <charset val="134"/>
    </font>
    <font>
      <sz val="12"/>
      <color indexed="52"/>
      <name val="宋体"/>
      <charset val="134"/>
    </font>
    <font>
      <b/>
      <sz val="9"/>
      <name val="Arial"/>
      <charset val="134"/>
    </font>
    <font>
      <sz val="10"/>
      <color indexed="8"/>
      <name val="Arial"/>
      <charset val="0"/>
    </font>
    <font>
      <b/>
      <sz val="10"/>
      <name val="MS Sans Serif"/>
      <charset val="134"/>
    </font>
    <font>
      <sz val="12"/>
      <name val="官帕眉"/>
      <charset val="134"/>
    </font>
    <font>
      <b/>
      <sz val="14"/>
      <name val="楷体"/>
      <charset val="134"/>
    </font>
    <font>
      <sz val="12"/>
      <color indexed="10"/>
      <name val="宋体"/>
      <charset val="134"/>
    </font>
    <font>
      <sz val="12"/>
      <name val="¹ÙÅÁÃ¼"/>
      <charset val="134"/>
    </font>
    <font>
      <sz val="12"/>
      <name val="方正书宋_GBK"/>
      <charset val="134"/>
    </font>
    <font>
      <sz val="28"/>
      <color rgb="FF000000"/>
      <name val="方正小标宋简体"/>
      <charset val="134"/>
    </font>
    <font>
      <sz val="16"/>
      <color rgb="FF000000"/>
      <name val="楷体_GB2312"/>
      <charset val="134"/>
    </font>
    <font>
      <sz val="16"/>
      <color rgb="FF000000"/>
      <name val="宋体"/>
      <charset val="134"/>
    </font>
    <font>
      <b/>
      <sz val="11"/>
      <color rgb="FF000000"/>
      <name val="楷体"/>
      <charset val="134"/>
    </font>
    <font>
      <b/>
      <sz val="11"/>
      <color rgb="FF000000"/>
      <name val="方正小标宋简体"/>
      <charset val="134"/>
    </font>
  </fonts>
  <fills count="8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0" tint="-0.25"/>
        <bgColor indexed="64"/>
      </patternFill>
    </fill>
    <fill>
      <patternFill patternType="solid">
        <fgColor theme="0" tint="-0.149998474074526"/>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4"/>
        <bgColor indexed="64"/>
      </patternFill>
    </fill>
    <fill>
      <patternFill patternType="solid">
        <fgColor indexed="49"/>
        <bgColor indexed="64"/>
      </patternFill>
    </fill>
    <fill>
      <patternFill patternType="solid">
        <fgColor indexed="47"/>
        <bgColor indexed="47"/>
      </patternFill>
    </fill>
    <fill>
      <patternFill patternType="solid">
        <fgColor indexed="31"/>
        <bgColor indexed="64"/>
      </patternFill>
    </fill>
    <fill>
      <patternFill patternType="solid">
        <fgColor indexed="31"/>
        <bgColor indexed="31"/>
      </patternFill>
    </fill>
    <fill>
      <patternFill patternType="solid">
        <fgColor indexed="26"/>
        <bgColor indexed="26"/>
      </patternFill>
    </fill>
    <fill>
      <patternFill patternType="gray125"/>
    </fill>
    <fill>
      <patternFill patternType="solid">
        <fgColor indexed="11"/>
        <bgColor indexed="64"/>
      </patternFill>
    </fill>
    <fill>
      <patternFill patternType="solid">
        <fgColor indexed="45"/>
        <bgColor indexed="64"/>
      </patternFill>
    </fill>
    <fill>
      <patternFill patternType="solid">
        <fgColor indexed="27"/>
        <bgColor indexed="27"/>
      </patternFill>
    </fill>
    <fill>
      <patternFill patternType="solid">
        <fgColor indexed="44"/>
        <bgColor indexed="44"/>
      </patternFill>
    </fill>
    <fill>
      <patternFill patternType="solid">
        <fgColor indexed="25"/>
        <bgColor indexed="64"/>
      </patternFill>
    </fill>
    <fill>
      <patternFill patternType="solid">
        <fgColor indexed="55"/>
        <bgColor indexed="55"/>
      </patternFill>
    </fill>
    <fill>
      <patternFill patternType="darkVertical"/>
    </fill>
    <fill>
      <patternFill patternType="solid">
        <fgColor indexed="25"/>
        <bgColor indexed="25"/>
      </patternFill>
    </fill>
    <fill>
      <patternFill patternType="solid">
        <fgColor indexed="26"/>
        <bgColor indexed="64"/>
      </patternFill>
    </fill>
    <fill>
      <patternFill patternType="solid">
        <fgColor indexed="42"/>
        <bgColor indexed="64"/>
      </patternFill>
    </fill>
    <fill>
      <patternFill patternType="solid">
        <fgColor indexed="52"/>
        <bgColor indexed="64"/>
      </patternFill>
    </fill>
    <fill>
      <patternFill patternType="solid">
        <fgColor indexed="54"/>
        <bgColor indexed="54"/>
      </patternFill>
    </fill>
    <fill>
      <patternFill patternType="solid">
        <fgColor indexed="42"/>
        <bgColor indexed="42"/>
      </patternFill>
    </fill>
    <fill>
      <patternFill patternType="solid">
        <fgColor indexed="47"/>
        <bgColor indexed="64"/>
      </patternFill>
    </fill>
    <fill>
      <patternFill patternType="solid">
        <fgColor indexed="36"/>
        <bgColor indexed="64"/>
      </patternFill>
    </fill>
    <fill>
      <patternFill patternType="solid">
        <fgColor indexed="49"/>
        <bgColor indexed="49"/>
      </patternFill>
    </fill>
    <fill>
      <patternFill patternType="solid">
        <fgColor indexed="52"/>
        <bgColor indexed="52"/>
      </patternFill>
    </fill>
    <fill>
      <patternFill patternType="lightUp">
        <fgColor indexed="9"/>
        <bgColor indexed="55"/>
      </patternFill>
    </fill>
    <fill>
      <patternFill patternType="solid">
        <fgColor indexed="22"/>
        <bgColor indexed="22"/>
      </patternFill>
    </fill>
    <fill>
      <patternFill patternType="gray0625"/>
    </fill>
    <fill>
      <patternFill patternType="solid">
        <fgColor indexed="13"/>
        <bgColor indexed="64"/>
      </patternFill>
    </fill>
    <fill>
      <patternFill patternType="solid">
        <fgColor indexed="54"/>
        <bgColor indexed="64"/>
      </patternFill>
    </fill>
    <fill>
      <patternFill patternType="solid">
        <fgColor indexed="46"/>
        <bgColor indexed="64"/>
      </patternFill>
    </fill>
    <fill>
      <patternFill patternType="mediumGray">
        <fgColor indexed="22"/>
      </patternFill>
    </fill>
    <fill>
      <patternFill patternType="solid">
        <fgColor indexed="55"/>
        <bgColor indexed="64"/>
      </patternFill>
    </fill>
    <fill>
      <patternFill patternType="solid">
        <fgColor indexed="27"/>
        <bgColor indexed="64"/>
      </patternFill>
    </fill>
    <fill>
      <patternFill patternType="solid">
        <fgColor indexed="12"/>
        <bgColor indexed="64"/>
      </patternFill>
    </fill>
    <fill>
      <patternFill patternType="solid">
        <fgColor indexed="51"/>
        <bgColor indexed="64"/>
      </patternFill>
    </fill>
    <fill>
      <patternFill patternType="solid">
        <fgColor indexed="10"/>
        <bgColor indexed="64"/>
      </patternFill>
    </fill>
    <fill>
      <patternFill patternType="solid">
        <fgColor indexed="29"/>
        <bgColor indexed="64"/>
      </patternFill>
    </fill>
    <fill>
      <patternFill patternType="solid">
        <fgColor indexed="45"/>
        <bgColor indexed="45"/>
      </patternFill>
    </fill>
    <fill>
      <patternFill patternType="solid">
        <fgColor indexed="30"/>
        <bgColor indexed="64"/>
      </patternFill>
    </fill>
    <fill>
      <patternFill patternType="lightUp">
        <fgColor indexed="9"/>
        <bgColor indexed="29"/>
      </patternFill>
    </fill>
    <fill>
      <patternFill patternType="solid">
        <fgColor indexed="15"/>
        <bgColor indexed="64"/>
      </patternFill>
    </fill>
    <fill>
      <patternFill patternType="lightUp">
        <fgColor indexed="9"/>
        <bgColor indexed="22"/>
      </patternFill>
    </fill>
    <fill>
      <patternFill patternType="solid">
        <fgColor indexed="53"/>
        <bgColor indexed="64"/>
      </patternFill>
    </fill>
    <fill>
      <patternFill patternType="solid">
        <fgColor indexed="62"/>
        <bgColor indexed="64"/>
      </patternFill>
    </fill>
    <fill>
      <patternFill patternType="solid">
        <fgColor indexed="43"/>
        <bgColor indexed="64"/>
      </patternFill>
    </fill>
    <fill>
      <patternFill patternType="solid">
        <fgColor indexed="57"/>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diagonal/>
    </border>
    <border>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auto="1"/>
      </top>
      <bottom style="double">
        <color auto="1"/>
      </bottom>
      <diagonal/>
    </border>
    <border>
      <left/>
      <right/>
      <top/>
      <bottom style="medium">
        <color indexed="30"/>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medium">
        <color auto="1"/>
      </top>
      <bottom style="medium">
        <color auto="1"/>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style="medium">
        <color auto="1"/>
      </right>
      <top/>
      <bottom/>
      <diagonal/>
    </border>
    <border>
      <left/>
      <right/>
      <top/>
      <bottom style="double">
        <color indexed="52"/>
      </bottom>
      <diagonal/>
    </border>
    <border>
      <left/>
      <right/>
      <top style="thin">
        <color indexed="62"/>
      </top>
      <bottom style="double">
        <color indexed="62"/>
      </bottom>
      <diagonal/>
    </border>
  </borders>
  <cellStyleXfs count="220">
    <xf numFmtId="0" fontId="0" fillId="0" borderId="0">
      <alignment vertical="center"/>
    </xf>
    <xf numFmtId="43" fontId="88" fillId="0" borderId="0" applyFont="0" applyFill="0" applyBorder="0" applyAlignment="0" applyProtection="0">
      <alignment vertical="center"/>
    </xf>
    <xf numFmtId="44" fontId="88" fillId="0" borderId="0" applyFont="0" applyFill="0" applyBorder="0" applyAlignment="0" applyProtection="0">
      <alignment vertical="center"/>
    </xf>
    <xf numFmtId="9" fontId="88" fillId="0" borderId="0" applyFont="0" applyFill="0" applyBorder="0" applyAlignment="0" applyProtection="0">
      <alignment vertical="center"/>
    </xf>
    <xf numFmtId="41" fontId="88" fillId="0" borderId="0" applyFont="0" applyFill="0" applyBorder="0" applyAlignment="0" applyProtection="0">
      <alignment vertical="center"/>
    </xf>
    <xf numFmtId="42" fontId="88" fillId="0" borderId="0" applyFont="0" applyFill="0" applyBorder="0" applyAlignment="0" applyProtection="0">
      <alignment vertical="center"/>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88" fillId="9" borderId="30" applyNumberFormat="0" applyFont="0" applyAlignment="0" applyProtection="0">
      <alignment vertical="center"/>
    </xf>
    <xf numFmtId="0" fontId="91"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4" fillId="0" borderId="31" applyNumberFormat="0" applyFill="0" applyAlignment="0" applyProtection="0">
      <alignment vertical="center"/>
    </xf>
    <xf numFmtId="0" fontId="95" fillId="0" borderId="31" applyNumberFormat="0" applyFill="0" applyAlignment="0" applyProtection="0">
      <alignment vertical="center"/>
    </xf>
    <xf numFmtId="0" fontId="96" fillId="0" borderId="32" applyNumberFormat="0" applyFill="0" applyAlignment="0" applyProtection="0">
      <alignment vertical="center"/>
    </xf>
    <xf numFmtId="0" fontId="96" fillId="0" borderId="0" applyNumberFormat="0" applyFill="0" applyBorder="0" applyAlignment="0" applyProtection="0">
      <alignment vertical="center"/>
    </xf>
    <xf numFmtId="0" fontId="97" fillId="10" borderId="33" applyNumberFormat="0" applyAlignment="0" applyProtection="0">
      <alignment vertical="center"/>
    </xf>
    <xf numFmtId="0" fontId="98" fillId="11" borderId="34" applyNumberFormat="0" applyAlignment="0" applyProtection="0">
      <alignment vertical="center"/>
    </xf>
    <xf numFmtId="0" fontId="99" fillId="11" borderId="33" applyNumberFormat="0" applyAlignment="0" applyProtection="0">
      <alignment vertical="center"/>
    </xf>
    <xf numFmtId="0" fontId="100" fillId="12" borderId="35" applyNumberFormat="0" applyAlignment="0" applyProtection="0">
      <alignment vertical="center"/>
    </xf>
    <xf numFmtId="0" fontId="101" fillId="0" borderId="36" applyNumberFormat="0" applyFill="0" applyAlignment="0" applyProtection="0">
      <alignment vertical="center"/>
    </xf>
    <xf numFmtId="0" fontId="102" fillId="0" borderId="37" applyNumberFormat="0" applyFill="0" applyAlignment="0" applyProtection="0">
      <alignment vertical="center"/>
    </xf>
    <xf numFmtId="0" fontId="103" fillId="13" borderId="0" applyNumberFormat="0" applyBorder="0" applyAlignment="0" applyProtection="0">
      <alignment vertical="center"/>
    </xf>
    <xf numFmtId="0" fontId="104" fillId="14" borderId="0" applyNumberFormat="0" applyBorder="0" applyAlignment="0" applyProtection="0">
      <alignment vertical="center"/>
    </xf>
    <xf numFmtId="0" fontId="105" fillId="15" borderId="0" applyNumberFormat="0" applyBorder="0" applyAlignment="0" applyProtection="0">
      <alignment vertical="center"/>
    </xf>
    <xf numFmtId="0" fontId="106" fillId="16" borderId="0" applyNumberFormat="0" applyBorder="0" applyAlignment="0" applyProtection="0">
      <alignment vertical="center"/>
    </xf>
    <xf numFmtId="0" fontId="107" fillId="17" borderId="0" applyNumberFormat="0" applyBorder="0" applyAlignment="0" applyProtection="0">
      <alignment vertical="center"/>
    </xf>
    <xf numFmtId="0" fontId="107" fillId="18" borderId="0" applyNumberFormat="0" applyBorder="0" applyAlignment="0" applyProtection="0">
      <alignment vertical="center"/>
    </xf>
    <xf numFmtId="0" fontId="106" fillId="19" borderId="0" applyNumberFormat="0" applyBorder="0" applyAlignment="0" applyProtection="0">
      <alignment vertical="center"/>
    </xf>
    <xf numFmtId="0" fontId="106" fillId="20" borderId="0" applyNumberFormat="0" applyBorder="0" applyAlignment="0" applyProtection="0">
      <alignment vertical="center"/>
    </xf>
    <xf numFmtId="0" fontId="107" fillId="21" borderId="0" applyNumberFormat="0" applyBorder="0" applyAlignment="0" applyProtection="0">
      <alignment vertical="center"/>
    </xf>
    <xf numFmtId="0" fontId="107" fillId="22" borderId="0" applyNumberFormat="0" applyBorder="0" applyAlignment="0" applyProtection="0">
      <alignment vertical="center"/>
    </xf>
    <xf numFmtId="0" fontId="106" fillId="23" borderId="0" applyNumberFormat="0" applyBorder="0" applyAlignment="0" applyProtection="0">
      <alignment vertical="center"/>
    </xf>
    <xf numFmtId="0" fontId="106" fillId="24" borderId="0" applyNumberFormat="0" applyBorder="0" applyAlignment="0" applyProtection="0">
      <alignment vertical="center"/>
    </xf>
    <xf numFmtId="0" fontId="107" fillId="25" borderId="0" applyNumberFormat="0" applyBorder="0" applyAlignment="0" applyProtection="0">
      <alignment vertical="center"/>
    </xf>
    <xf numFmtId="0" fontId="107" fillId="26" borderId="0" applyNumberFormat="0" applyBorder="0" applyAlignment="0" applyProtection="0">
      <alignment vertical="center"/>
    </xf>
    <xf numFmtId="0" fontId="106" fillId="27" borderId="0" applyNumberFormat="0" applyBorder="0" applyAlignment="0" applyProtection="0">
      <alignment vertical="center"/>
    </xf>
    <xf numFmtId="0" fontId="106" fillId="28" borderId="0" applyNumberFormat="0" applyBorder="0" applyAlignment="0" applyProtection="0">
      <alignment vertical="center"/>
    </xf>
    <xf numFmtId="0" fontId="107" fillId="29" borderId="0" applyNumberFormat="0" applyBorder="0" applyAlignment="0" applyProtection="0">
      <alignment vertical="center"/>
    </xf>
    <xf numFmtId="0" fontId="107" fillId="30" borderId="0" applyNumberFormat="0" applyBorder="0" applyAlignment="0" applyProtection="0">
      <alignment vertical="center"/>
    </xf>
    <xf numFmtId="0" fontId="106" fillId="31" borderId="0" applyNumberFormat="0" applyBorder="0" applyAlignment="0" applyProtection="0">
      <alignment vertical="center"/>
    </xf>
    <xf numFmtId="0" fontId="106" fillId="32" borderId="0" applyNumberFormat="0" applyBorder="0" applyAlignment="0" applyProtection="0">
      <alignment vertical="center"/>
    </xf>
    <xf numFmtId="0" fontId="107" fillId="33" borderId="0" applyNumberFormat="0" applyBorder="0" applyAlignment="0" applyProtection="0">
      <alignment vertical="center"/>
    </xf>
    <xf numFmtId="0" fontId="107" fillId="34" borderId="0" applyNumberFormat="0" applyBorder="0" applyAlignment="0" applyProtection="0">
      <alignment vertical="center"/>
    </xf>
    <xf numFmtId="0" fontId="106" fillId="35" borderId="0" applyNumberFormat="0" applyBorder="0" applyAlignment="0" applyProtection="0">
      <alignment vertical="center"/>
    </xf>
    <xf numFmtId="0" fontId="106" fillId="36" borderId="0" applyNumberFormat="0" applyBorder="0" applyAlignment="0" applyProtection="0">
      <alignment vertical="center"/>
    </xf>
    <xf numFmtId="0" fontId="107" fillId="37" borderId="0" applyNumberFormat="0" applyBorder="0" applyAlignment="0" applyProtection="0">
      <alignment vertical="center"/>
    </xf>
    <xf numFmtId="0" fontId="107" fillId="38" borderId="0" applyNumberFormat="0" applyBorder="0" applyAlignment="0" applyProtection="0">
      <alignment vertical="center"/>
    </xf>
    <xf numFmtId="0" fontId="106" fillId="39" borderId="0" applyNumberFormat="0" applyBorder="0" applyAlignment="0" applyProtection="0">
      <alignment vertical="center"/>
    </xf>
    <xf numFmtId="0" fontId="108" fillId="5" borderId="0" applyNumberFormat="0" applyBorder="0" applyAlignment="0" applyProtection="0">
      <alignment vertical="center"/>
    </xf>
    <xf numFmtId="176" fontId="109" fillId="0" borderId="0">
      <alignment vertical="center"/>
    </xf>
    <xf numFmtId="0" fontId="110" fillId="0" borderId="0">
      <alignment vertical="center"/>
    </xf>
    <xf numFmtId="0" fontId="111" fillId="40" borderId="0" applyNumberFormat="0" applyBorder="0" applyAlignment="0" applyProtection="0">
      <alignment vertical="center"/>
    </xf>
    <xf numFmtId="0" fontId="111" fillId="41" borderId="0" applyNumberFormat="0" applyBorder="0" applyAlignment="0" applyProtection="0">
      <alignment vertical="center"/>
    </xf>
    <xf numFmtId="0" fontId="17" fillId="0" borderId="7">
      <alignment horizontal="distributed" vertical="center" wrapText="1"/>
    </xf>
    <xf numFmtId="0" fontId="108" fillId="42" borderId="0" applyNumberFormat="0" applyBorder="0" applyAlignment="0" applyProtection="0">
      <alignment vertical="center"/>
    </xf>
    <xf numFmtId="0" fontId="111" fillId="42" borderId="0" applyNumberFormat="0" applyBorder="0" applyAlignment="0" applyProtection="0">
      <alignment vertical="center"/>
    </xf>
    <xf numFmtId="0" fontId="108" fillId="43" borderId="0" applyNumberFormat="0" applyBorder="0" applyAlignment="0" applyProtection="0">
      <alignment vertical="center"/>
    </xf>
    <xf numFmtId="0" fontId="108" fillId="44" borderId="0" applyNumberFormat="0" applyBorder="0" applyAlignment="0" applyProtection="0">
      <alignment vertical="center"/>
    </xf>
    <xf numFmtId="0" fontId="108" fillId="45" borderId="0" applyNumberFormat="0" applyBorder="0" applyAlignment="0" applyProtection="0">
      <alignment vertical="center"/>
    </xf>
    <xf numFmtId="0" fontId="0" fillId="46" borderId="10" applyNumberFormat="0" applyFont="0" applyAlignment="0">
      <alignment horizontal="center" vertical="center"/>
    </xf>
    <xf numFmtId="0" fontId="108" fillId="47" borderId="0" applyNumberFormat="0" applyBorder="0" applyAlignment="0" applyProtection="0">
      <alignment vertical="center"/>
    </xf>
    <xf numFmtId="0" fontId="112" fillId="48" borderId="0" applyNumberFormat="0" applyBorder="0" applyAlignment="0" applyProtection="0">
      <alignment vertical="center"/>
    </xf>
    <xf numFmtId="0" fontId="108" fillId="49" borderId="0" applyNumberFormat="0" applyBorder="0" applyAlignment="0" applyProtection="0">
      <alignment vertical="center"/>
    </xf>
    <xf numFmtId="0" fontId="111" fillId="50" borderId="0" applyNumberFormat="0" applyBorder="0" applyAlignment="0" applyProtection="0">
      <alignment vertical="center"/>
    </xf>
    <xf numFmtId="0" fontId="111" fillId="51" borderId="0" applyNumberFormat="0" applyBorder="0" applyAlignment="0" applyProtection="0">
      <alignment vertical="center"/>
    </xf>
    <xf numFmtId="0" fontId="111" fillId="52" borderId="0" applyNumberFormat="0" applyBorder="0" applyAlignment="0" applyProtection="0">
      <alignment vertical="center"/>
    </xf>
    <xf numFmtId="0" fontId="0" fillId="53" borderId="0" applyNumberFormat="0" applyFont="0" applyBorder="0" applyAlignment="0">
      <alignment horizontal="center" vertical="center"/>
    </xf>
    <xf numFmtId="0" fontId="111" fillId="54" borderId="0" applyNumberFormat="0" applyBorder="0" applyAlignment="0" applyProtection="0">
      <alignment vertical="center"/>
    </xf>
    <xf numFmtId="0" fontId="113" fillId="55" borderId="7" applyNumberFormat="0" applyBorder="0" applyAlignment="0" applyProtection="0">
      <alignment vertical="center"/>
    </xf>
    <xf numFmtId="3" fontId="0" fillId="0" borderId="0" applyFont="0" applyFill="0" applyBorder="0" applyAlignment="0" applyProtection="0">
      <alignment vertical="center"/>
    </xf>
    <xf numFmtId="0" fontId="114" fillId="56" borderId="0" applyNumberFormat="0" applyBorder="0" applyAlignment="0" applyProtection="0">
      <alignment vertical="center"/>
    </xf>
    <xf numFmtId="0" fontId="111" fillId="57" borderId="0" applyNumberFormat="0" applyBorder="0" applyAlignment="0" applyProtection="0">
      <alignment vertical="center"/>
    </xf>
    <xf numFmtId="0" fontId="111" fillId="58" borderId="0" applyNumberFormat="0" applyBorder="0" applyAlignment="0" applyProtection="0">
      <alignment vertical="center"/>
    </xf>
    <xf numFmtId="0" fontId="108" fillId="56" borderId="0" applyNumberFormat="0" applyBorder="0" applyAlignment="0" applyProtection="0">
      <alignment vertical="center"/>
    </xf>
    <xf numFmtId="0" fontId="108" fillId="55" borderId="0" applyNumberFormat="0" applyBorder="0" applyAlignment="0" applyProtection="0">
      <alignment vertical="center"/>
    </xf>
    <xf numFmtId="0" fontId="115" fillId="56" borderId="0" applyNumberFormat="0" applyBorder="0" applyAlignment="0" applyProtection="0">
      <alignment vertical="center"/>
    </xf>
    <xf numFmtId="0" fontId="116" fillId="48" borderId="0" applyNumberFormat="0" applyBorder="0" applyAlignment="0" applyProtection="0">
      <alignment vertical="center"/>
    </xf>
    <xf numFmtId="0" fontId="108" fillId="59" borderId="0" applyNumberFormat="0" applyBorder="0" applyAlignment="0" applyProtection="0">
      <alignment vertical="center"/>
    </xf>
    <xf numFmtId="0" fontId="111" fillId="5" borderId="0" applyNumberFormat="0" applyBorder="0" applyAlignment="0" applyProtection="0">
      <alignment vertical="center"/>
    </xf>
    <xf numFmtId="0" fontId="108" fillId="60" borderId="0" applyNumberFormat="0" applyBorder="0" applyAlignment="0" applyProtection="0">
      <alignment vertical="center"/>
    </xf>
    <xf numFmtId="0" fontId="111" fillId="61" borderId="0" applyNumberFormat="0" applyBorder="0" applyAlignment="0" applyProtection="0">
      <alignment vertical="center"/>
    </xf>
    <xf numFmtId="0" fontId="111" fillId="62" borderId="0" applyNumberFormat="0" applyBorder="0" applyAlignment="0" applyProtection="0">
      <alignment vertical="center"/>
    </xf>
    <xf numFmtId="0" fontId="117" fillId="56" borderId="0" applyNumberFormat="0" applyBorder="0" applyAlignment="0" applyProtection="0">
      <alignment vertical="center"/>
    </xf>
    <xf numFmtId="0" fontId="118" fillId="0" borderId="0">
      <alignment vertical="center"/>
    </xf>
    <xf numFmtId="0" fontId="111" fillId="63" borderId="0" applyNumberFormat="0" applyBorder="0" applyAlignment="0" applyProtection="0">
      <alignment vertical="center"/>
    </xf>
    <xf numFmtId="177" fontId="0" fillId="0" borderId="0" applyFont="0" applyFill="0" applyBorder="0" applyAlignment="0" applyProtection="0">
      <alignment vertical="center"/>
    </xf>
    <xf numFmtId="49" fontId="0" fillId="0" borderId="0" applyFont="0" applyFill="0" applyBorder="0" applyAlignment="0" applyProtection="0">
      <alignment vertical="center"/>
    </xf>
    <xf numFmtId="0" fontId="119" fillId="64" borderId="0" applyNumberFormat="0" applyBorder="0" applyAlignment="0" applyProtection="0">
      <alignment vertical="center"/>
    </xf>
    <xf numFmtId="0" fontId="120" fillId="0" borderId="0">
      <alignment vertical="top"/>
    </xf>
    <xf numFmtId="10" fontId="0" fillId="0" borderId="0" applyFont="0" applyFill="0" applyBorder="0" applyAlignment="0" applyProtection="0">
      <alignment vertical="center"/>
    </xf>
    <xf numFmtId="0" fontId="121" fillId="48" borderId="0" applyNumberFormat="0" applyBorder="0" applyAlignment="0" applyProtection="0">
      <alignment vertical="center"/>
    </xf>
    <xf numFmtId="0" fontId="111" fillId="65" borderId="0" applyNumberFormat="0" applyBorder="0" applyAlignment="0" applyProtection="0">
      <alignment vertical="center"/>
    </xf>
    <xf numFmtId="0" fontId="113" fillId="5" borderId="7">
      <alignment vertical="center"/>
    </xf>
    <xf numFmtId="0" fontId="122" fillId="0" borderId="0" applyNumberFormat="0" applyAlignment="0">
      <alignment horizontal="left" vertical="center"/>
    </xf>
    <xf numFmtId="0" fontId="123" fillId="66" borderId="12">
      <alignment vertical="center"/>
      <protection locked="0"/>
    </xf>
    <xf numFmtId="0" fontId="108" fillId="65" borderId="0" applyNumberFormat="0" applyBorder="0" applyAlignment="0" applyProtection="0">
      <alignment vertical="center"/>
    </xf>
    <xf numFmtId="0" fontId="124" fillId="0" borderId="10">
      <alignment horizontal="left" vertical="center"/>
    </xf>
    <xf numFmtId="0" fontId="125" fillId="0" borderId="0" applyProtection="0">
      <alignment vertical="center"/>
    </xf>
    <xf numFmtId="0" fontId="113" fillId="67" borderId="7">
      <alignment vertical="center"/>
    </xf>
    <xf numFmtId="0" fontId="111" fillId="68" borderId="0" applyNumberFormat="0" applyBorder="0" applyAlignment="0" applyProtection="0">
      <alignment vertical="center"/>
    </xf>
    <xf numFmtId="0" fontId="124" fillId="0" borderId="0" applyProtection="0">
      <alignment vertical="center"/>
    </xf>
    <xf numFmtId="0" fontId="111" fillId="60" borderId="0" applyNumberFormat="0" applyBorder="0" applyAlignment="0" applyProtection="0">
      <alignment vertical="center"/>
    </xf>
    <xf numFmtId="0" fontId="108" fillId="69" borderId="0" applyNumberFormat="0" applyBorder="0" applyAlignment="0" applyProtection="0">
      <alignment vertical="center"/>
    </xf>
    <xf numFmtId="0" fontId="0" fillId="70" borderId="0" applyNumberFormat="0" applyFont="0" applyBorder="0" applyAlignment="0" applyProtection="0">
      <alignment vertical="center"/>
    </xf>
    <xf numFmtId="0" fontId="126" fillId="0" borderId="4" applyNumberFormat="0" applyFill="0" applyProtection="0">
      <alignment horizontal="right" vertical="center"/>
    </xf>
    <xf numFmtId="0" fontId="108" fillId="40" borderId="0" applyNumberFormat="0" applyBorder="0" applyAlignment="0" applyProtection="0">
      <alignment vertical="center"/>
    </xf>
    <xf numFmtId="178" fontId="0" fillId="0" borderId="0" applyFont="0" applyFill="0" applyBorder="0" applyAlignment="0" applyProtection="0">
      <alignment vertical="center"/>
    </xf>
    <xf numFmtId="0" fontId="111" fillId="47" borderId="0" applyNumberFormat="0" applyBorder="0" applyAlignment="0" applyProtection="0">
      <alignment vertical="center"/>
    </xf>
    <xf numFmtId="0" fontId="111" fillId="71" borderId="0" applyNumberFormat="0" applyBorder="0" applyAlignment="0" applyProtection="0">
      <alignment vertical="center"/>
    </xf>
    <xf numFmtId="179" fontId="0" fillId="0" borderId="0" applyFont="0" applyFill="0" applyBorder="0" applyAlignment="0" applyProtection="0">
      <alignment vertical="center"/>
    </xf>
    <xf numFmtId="0" fontId="127" fillId="0" borderId="0">
      <alignment vertical="center"/>
    </xf>
    <xf numFmtId="0" fontId="108" fillId="72" borderId="0" applyNumberFormat="0" applyBorder="0" applyAlignment="0" applyProtection="0">
      <alignment vertical="center"/>
    </xf>
    <xf numFmtId="9" fontId="0" fillId="0" borderId="0" applyFont="0" applyFill="0" applyBorder="0" applyAlignment="0" applyProtection="0">
      <alignment vertical="center"/>
    </xf>
    <xf numFmtId="15" fontId="0" fillId="0" borderId="0" applyFont="0" applyFill="0" applyBorder="0" applyAlignment="0" applyProtection="0">
      <alignment vertical="center"/>
    </xf>
    <xf numFmtId="0" fontId="128" fillId="0" borderId="0" applyProtection="0">
      <alignment vertical="center"/>
    </xf>
    <xf numFmtId="41" fontId="0" fillId="0" borderId="0" applyFont="0" applyFill="0" applyBorder="0" applyAlignment="0" applyProtection="0">
      <alignment vertical="center"/>
    </xf>
    <xf numFmtId="0" fontId="12" fillId="0" borderId="0">
      <alignment vertical="center"/>
    </xf>
    <xf numFmtId="0" fontId="128" fillId="0" borderId="38" applyProtection="0">
      <alignment vertical="center"/>
    </xf>
    <xf numFmtId="0" fontId="129" fillId="0" borderId="0">
      <alignment vertical="center"/>
    </xf>
    <xf numFmtId="180" fontId="130" fillId="73" borderId="0">
      <alignment vertical="center"/>
    </xf>
    <xf numFmtId="181" fontId="17" fillId="0" borderId="7">
      <alignment vertical="center"/>
      <protection locked="0"/>
    </xf>
    <xf numFmtId="182" fontId="120" fillId="0" borderId="0" applyFill="0" applyBorder="0" applyAlignment="0">
      <alignment vertical="center"/>
    </xf>
    <xf numFmtId="0" fontId="108" fillId="74" borderId="0" applyNumberFormat="0" applyBorder="0" applyAlignment="0" applyProtection="0">
      <alignment vertical="center"/>
    </xf>
    <xf numFmtId="0" fontId="131" fillId="0" borderId="0" applyNumberFormat="0" applyFill="0" applyBorder="0" applyAlignment="0" applyProtection="0">
      <alignment vertical="center"/>
    </xf>
    <xf numFmtId="0" fontId="132" fillId="0" borderId="0" applyNumberFormat="0" applyAlignment="0">
      <alignment horizontal="left" vertical="center"/>
    </xf>
    <xf numFmtId="0" fontId="111" fillId="75" borderId="0" applyNumberFormat="0" applyBorder="0" applyAlignment="0" applyProtection="0">
      <alignment vertical="center"/>
    </xf>
    <xf numFmtId="0" fontId="133" fillId="0" borderId="39" applyNumberFormat="0" applyFill="0" applyAlignment="0" applyProtection="0">
      <alignment vertical="center"/>
    </xf>
    <xf numFmtId="0" fontId="65" fillId="0" borderId="0"/>
    <xf numFmtId="0" fontId="0" fillId="0" borderId="0" applyNumberFormat="0" applyFont="0" applyFill="0" applyBorder="0" applyAlignment="0" applyProtection="0">
      <alignment horizontal="left" vertical="center"/>
    </xf>
    <xf numFmtId="0" fontId="108" fillId="76" borderId="0" applyNumberFormat="0" applyBorder="0" applyAlignment="0" applyProtection="0">
      <alignment vertical="center"/>
    </xf>
    <xf numFmtId="0" fontId="108" fillId="48" borderId="0" applyNumberFormat="0" applyBorder="0" applyAlignment="0" applyProtection="0">
      <alignment vertical="center"/>
    </xf>
    <xf numFmtId="1" fontId="17" fillId="0" borderId="7">
      <alignment vertical="center"/>
      <protection locked="0"/>
    </xf>
    <xf numFmtId="4" fontId="0" fillId="0" borderId="0" applyFont="0" applyFill="0" applyBorder="0" applyAlignment="0" applyProtection="0">
      <alignment vertical="center"/>
    </xf>
    <xf numFmtId="0" fontId="134" fillId="77" borderId="0" applyNumberFormat="0" applyBorder="0" applyAlignment="0" applyProtection="0">
      <alignment vertical="center"/>
    </xf>
    <xf numFmtId="183" fontId="0" fillId="0" borderId="0" applyFont="0" applyFill="0" applyBorder="0" applyAlignment="0" applyProtection="0">
      <alignment vertical="center"/>
    </xf>
    <xf numFmtId="2" fontId="128" fillId="0" borderId="0" applyProtection="0">
      <alignment vertical="center"/>
    </xf>
    <xf numFmtId="0" fontId="111" fillId="78" borderId="0" applyNumberFormat="0" applyBorder="0" applyAlignment="0" applyProtection="0">
      <alignment vertical="center"/>
    </xf>
    <xf numFmtId="0" fontId="135" fillId="0" borderId="40" applyNumberFormat="0" applyFill="0" applyAlignment="0" applyProtection="0">
      <alignment vertical="center"/>
    </xf>
    <xf numFmtId="0" fontId="115" fillId="59" borderId="0" applyNumberFormat="0" applyBorder="0" applyAlignment="0" applyProtection="0">
      <alignment vertical="center"/>
    </xf>
    <xf numFmtId="0" fontId="119" fillId="79" borderId="0" applyNumberFormat="0" applyBorder="0" applyAlignment="0" applyProtection="0">
      <alignment vertical="center"/>
    </xf>
    <xf numFmtId="0" fontId="136" fillId="0" borderId="0" applyNumberFormat="0" applyFill="0" applyBorder="0" applyAlignment="0" applyProtection="0">
      <alignment vertical="top"/>
      <protection locked="0"/>
    </xf>
    <xf numFmtId="0" fontId="137" fillId="5" borderId="41" applyNumberFormat="0" applyAlignment="0" applyProtection="0">
      <alignment vertical="center"/>
    </xf>
    <xf numFmtId="0" fontId="113" fillId="5" borderId="0" applyNumberFormat="0" applyBorder="0" applyAlignment="0" applyProtection="0">
      <alignment vertical="center"/>
    </xf>
    <xf numFmtId="184" fontId="0" fillId="0" borderId="0" applyFont="0" applyFill="0" applyBorder="0" applyAlignment="0" applyProtection="0">
      <alignment vertical="center"/>
    </xf>
    <xf numFmtId="0" fontId="138" fillId="0" borderId="0" applyNumberFormat="0" applyFill="0" applyBorder="0" applyAlignment="0" applyProtection="0">
      <alignment vertical="top"/>
      <protection locked="0"/>
    </xf>
    <xf numFmtId="0" fontId="126" fillId="0" borderId="0">
      <alignment vertical="center"/>
    </xf>
    <xf numFmtId="0" fontId="139" fillId="0" borderId="0" applyNumberFormat="0" applyFill="0" applyBorder="0" applyAlignment="0" applyProtection="0">
      <alignment vertical="top"/>
      <protection locked="0"/>
    </xf>
    <xf numFmtId="180" fontId="140" fillId="80" borderId="0">
      <alignment vertical="center"/>
    </xf>
    <xf numFmtId="0" fontId="119" fillId="81" borderId="0" applyNumberFormat="0" applyBorder="0" applyAlignment="0" applyProtection="0">
      <alignment vertical="center"/>
    </xf>
    <xf numFmtId="0" fontId="133" fillId="0" borderId="0" applyNumberFormat="0" applyFill="0" applyBorder="0" applyAlignment="0" applyProtection="0">
      <alignment vertical="center"/>
    </xf>
    <xf numFmtId="0" fontId="134" fillId="48" borderId="0" applyNumberFormat="0" applyBorder="0" applyAlignment="0" applyProtection="0">
      <alignment vertical="center"/>
    </xf>
    <xf numFmtId="40" fontId="0" fillId="0" borderId="0" applyFont="0" applyFill="0" applyBorder="0" applyAlignment="0" applyProtection="0">
      <alignment vertical="center"/>
    </xf>
    <xf numFmtId="0" fontId="141" fillId="0" borderId="0" applyNumberFormat="0" applyFill="0" applyBorder="0" applyAlignment="0" applyProtection="0">
      <alignment vertical="top"/>
      <protection locked="0"/>
    </xf>
    <xf numFmtId="0" fontId="111" fillId="76" borderId="0" applyNumberFormat="0" applyBorder="0" applyAlignment="0" applyProtection="0">
      <alignment vertical="center"/>
    </xf>
    <xf numFmtId="0" fontId="124" fillId="0" borderId="42" applyNumberFormat="0" applyAlignment="0" applyProtection="0">
      <alignment horizontal="left" vertical="center"/>
    </xf>
    <xf numFmtId="0" fontId="12" fillId="0" borderId="0" applyNumberFormat="0" applyFill="0" applyBorder="0" applyAlignment="0" applyProtection="0">
      <alignment horizontal="left" vertical="center"/>
    </xf>
    <xf numFmtId="185" fontId="0" fillId="0" borderId="0" applyFont="0" applyFill="0" applyBorder="0" applyAlignment="0" applyProtection="0">
      <alignment vertical="center"/>
    </xf>
    <xf numFmtId="43" fontId="0" fillId="0" borderId="0" applyFont="0" applyFill="0" applyBorder="0" applyAlignment="0" applyProtection="0">
      <alignment vertical="center"/>
    </xf>
    <xf numFmtId="40" fontId="142" fillId="0" borderId="0" applyBorder="0">
      <alignment horizontal="right" vertical="center"/>
    </xf>
    <xf numFmtId="0" fontId="109" fillId="0" borderId="0" applyProtection="0">
      <alignment vertical="center"/>
    </xf>
    <xf numFmtId="186" fontId="0" fillId="0" borderId="0" applyFont="0" applyFill="0" applyBorder="0" applyAlignment="0" applyProtection="0">
      <alignment vertical="center"/>
    </xf>
    <xf numFmtId="0" fontId="143" fillId="0" borderId="43" applyNumberFormat="0" applyFill="0" applyAlignment="0" applyProtection="0">
      <alignment vertical="center"/>
    </xf>
    <xf numFmtId="0" fontId="140" fillId="0" borderId="0">
      <alignment vertical="center"/>
    </xf>
    <xf numFmtId="0" fontId="144" fillId="60" borderId="41" applyNumberFormat="0" applyAlignment="0" applyProtection="0">
      <alignment vertical="center"/>
    </xf>
    <xf numFmtId="0" fontId="145" fillId="5" borderId="44" applyNumberFormat="0" applyAlignment="0" applyProtection="0">
      <alignment vertical="center"/>
    </xf>
    <xf numFmtId="0" fontId="146" fillId="0" borderId="0">
      <alignment vertical="center"/>
    </xf>
    <xf numFmtId="187" fontId="126" fillId="0" borderId="0">
      <alignment vertical="center"/>
    </xf>
    <xf numFmtId="188" fontId="146" fillId="0" borderId="0">
      <alignment vertical="center"/>
    </xf>
    <xf numFmtId="0" fontId="111" fillId="82" borderId="0" applyNumberFormat="0" applyBorder="0" applyAlignment="0" applyProtection="0">
      <alignment vertical="center"/>
    </xf>
    <xf numFmtId="0" fontId="147" fillId="0" borderId="0">
      <alignment vertical="center"/>
    </xf>
    <xf numFmtId="189" fontId="0" fillId="0" borderId="0" applyFont="0" applyFill="0" applyBorder="0" applyAlignment="0" applyProtection="0">
      <alignment vertical="center"/>
    </xf>
    <xf numFmtId="0" fontId="111" fillId="83" borderId="0" applyNumberFormat="0" applyBorder="0" applyAlignment="0" applyProtection="0">
      <alignment vertical="center"/>
    </xf>
    <xf numFmtId="0" fontId="148" fillId="0" borderId="0">
      <alignment horizontal="center" vertical="center" wrapText="1"/>
      <protection locked="0"/>
    </xf>
    <xf numFmtId="0" fontId="149" fillId="0" borderId="6" applyNumberFormat="0" applyFill="0" applyProtection="0">
      <alignment horizontal="left" vertical="center"/>
    </xf>
    <xf numFmtId="190"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49" fillId="0" borderId="6" applyNumberFormat="0" applyFill="0" applyProtection="0">
      <alignment horizontal="center" vertical="center"/>
    </xf>
    <xf numFmtId="0" fontId="151" fillId="71" borderId="45" applyNumberFormat="0" applyAlignment="0" applyProtection="0">
      <alignment vertical="center"/>
    </xf>
    <xf numFmtId="0" fontId="0" fillId="0" borderId="0" applyFont="0" applyFill="0" applyBorder="0" applyAlignment="0" applyProtection="0">
      <alignment vertical="center"/>
    </xf>
    <xf numFmtId="0" fontId="152" fillId="0" borderId="0">
      <alignment horizontal="center" vertical="center"/>
    </xf>
    <xf numFmtId="0" fontId="0" fillId="55" borderId="46" applyNumberFormat="0" applyFont="0" applyAlignment="0" applyProtection="0">
      <alignment vertical="center"/>
    </xf>
    <xf numFmtId="38" fontId="0" fillId="0" borderId="0" applyFont="0" applyFill="0" applyBorder="0" applyAlignment="0" applyProtection="0">
      <alignment vertical="center"/>
    </xf>
    <xf numFmtId="0" fontId="153" fillId="84" borderId="0" applyNumberFormat="0" applyBorder="0" applyAlignment="0" applyProtection="0">
      <alignment vertical="center"/>
    </xf>
    <xf numFmtId="0" fontId="154" fillId="0" borderId="0">
      <alignment vertical="center"/>
    </xf>
    <xf numFmtId="0" fontId="155" fillId="0" borderId="0">
      <alignment horizontal="centerContinuous" vertical="center"/>
    </xf>
    <xf numFmtId="191" fontId="0" fillId="0" borderId="0" applyFont="0" applyFill="0" applyBorder="0" applyAlignment="0" applyProtection="0">
      <alignment vertical="center"/>
    </xf>
    <xf numFmtId="192" fontId="0" fillId="0" borderId="0" applyFont="0" applyFill="0" applyBorder="0" applyAlignment="0" applyProtection="0">
      <alignment vertical="center"/>
    </xf>
    <xf numFmtId="37" fontId="156" fillId="0" borderId="0">
      <alignment vertical="center"/>
    </xf>
    <xf numFmtId="193" fontId="146" fillId="0" borderId="0">
      <alignment vertical="center"/>
    </xf>
    <xf numFmtId="0" fontId="157" fillId="0" borderId="0" applyNumberFormat="0" applyFill="0" applyBorder="0" applyAlignment="0">
      <alignment horizontal="center" vertical="center"/>
    </xf>
    <xf numFmtId="194" fontId="0" fillId="0" borderId="0" applyFont="0" applyFill="0" applyBorder="0" applyAlignment="0" applyProtection="0">
      <alignment vertical="center"/>
    </xf>
    <xf numFmtId="0" fontId="109" fillId="0" borderId="0" applyNumberFormat="0" applyFill="0" applyBorder="0" applyAlignment="0" applyProtection="0">
      <alignment vertical="center"/>
    </xf>
    <xf numFmtId="1" fontId="126" fillId="0" borderId="6" applyFill="0" applyProtection="0">
      <alignment horizontal="center" vertical="center"/>
    </xf>
    <xf numFmtId="0" fontId="120" fillId="0" borderId="0" applyNumberFormat="0" applyFill="0" applyBorder="0" applyAlignment="0" applyProtection="0">
      <alignment vertical="top"/>
    </xf>
    <xf numFmtId="0" fontId="126" fillId="0" borderId="47">
      <alignment vertical="center"/>
    </xf>
    <xf numFmtId="195" fontId="0" fillId="0" borderId="0" applyFont="0" applyFill="0" applyBorder="0" applyAlignment="0" applyProtection="0">
      <alignment vertical="center"/>
    </xf>
    <xf numFmtId="0" fontId="152" fillId="0" borderId="25">
      <alignment horizontal="center" vertical="center"/>
    </xf>
    <xf numFmtId="0" fontId="126" fillId="0" borderId="4" applyNumberFormat="0" applyFill="0" applyProtection="0">
      <alignment horizontal="left" vertical="center"/>
    </xf>
    <xf numFmtId="0" fontId="158" fillId="0" borderId="48" applyNumberFormat="0" applyFill="0" applyAlignment="0" applyProtection="0">
      <alignment vertical="center"/>
    </xf>
    <xf numFmtId="196" fontId="0" fillId="0" borderId="0" applyFont="0" applyFill="0" applyBorder="0" applyAlignment="0" applyProtection="0">
      <alignment vertical="center"/>
    </xf>
    <xf numFmtId="0" fontId="65" fillId="0" borderId="0"/>
    <xf numFmtId="0" fontId="159" fillId="0" borderId="0" applyNumberFormat="0" applyFill="0" applyBorder="0" applyAlignment="0" applyProtection="0">
      <alignment vertical="center"/>
    </xf>
    <xf numFmtId="197" fontId="0" fillId="0" borderId="0" applyFont="0" applyFill="0" applyBorder="0" applyAlignment="0" applyProtection="0">
      <alignment vertical="center"/>
    </xf>
    <xf numFmtId="0" fontId="160" fillId="0" borderId="0"/>
    <xf numFmtId="198" fontId="146" fillId="0" borderId="0">
      <alignment vertical="center"/>
    </xf>
    <xf numFmtId="0" fontId="119" fillId="0" borderId="49" applyNumberFormat="0" applyFill="0" applyAlignment="0" applyProtection="0">
      <alignment vertical="center"/>
    </xf>
    <xf numFmtId="14" fontId="148" fillId="0" borderId="0">
      <alignment horizontal="center" vertical="center" wrapText="1"/>
      <protection locked="0"/>
    </xf>
    <xf numFmtId="0" fontId="161" fillId="0" borderId="25">
      <alignment horizontal="center" vertical="center"/>
    </xf>
    <xf numFmtId="199" fontId="0" fillId="0" borderId="0" applyFont="0" applyFill="0" applyProtection="0">
      <alignment vertical="center"/>
    </xf>
    <xf numFmtId="0" fontId="162" fillId="0" borderId="0">
      <alignment vertical="center"/>
    </xf>
    <xf numFmtId="0" fontId="111" fillId="85" borderId="0" applyNumberFormat="0" applyBorder="0" applyAlignment="0" applyProtection="0">
      <alignment vertical="center"/>
    </xf>
    <xf numFmtId="0" fontId="163" fillId="0" borderId="4" applyNumberFormat="0" applyFill="0" applyProtection="0">
      <alignment horizontal="center" vertical="center"/>
    </xf>
    <xf numFmtId="200" fontId="0" fillId="0" borderId="0" applyFont="0" applyFill="0" applyBorder="0" applyAlignment="0" applyProtection="0">
      <alignment vertical="center"/>
    </xf>
    <xf numFmtId="0" fontId="109" fillId="0" borderId="0"/>
    <xf numFmtId="0" fontId="109" fillId="0" borderId="0">
      <alignment vertical="center"/>
    </xf>
    <xf numFmtId="201" fontId="126" fillId="0" borderId="6" applyFill="0" applyProtection="0">
      <alignment horizontal="right" vertical="center"/>
    </xf>
    <xf numFmtId="0" fontId="164" fillId="0" borderId="0" applyNumberFormat="0" applyFill="0" applyBorder="0" applyAlignment="0" applyProtection="0">
      <alignment vertical="center"/>
    </xf>
    <xf numFmtId="0" fontId="165" fillId="0" borderId="0">
      <alignment vertical="center"/>
    </xf>
    <xf numFmtId="0" fontId="127" fillId="0" borderId="0">
      <alignment vertical="center"/>
      <protection locked="0"/>
    </xf>
  </cellStyleXfs>
  <cellXfs count="438">
    <xf numFmtId="0" fontId="0" fillId="0" borderId="0" xfId="0">
      <alignment vertical="center"/>
    </xf>
    <xf numFmtId="202" fontId="1" fillId="0" borderId="0" xfId="0" applyNumberFormat="1" applyFont="1" applyFill="1" applyBorder="1" applyAlignment="1">
      <alignment horizontal="center" vertical="center" wrapText="1"/>
    </xf>
    <xf numFmtId="202" fontId="0" fillId="0" borderId="0" xfId="0" applyNumberFormat="1" applyFont="1" applyFill="1" applyBorder="1" applyAlignment="1">
      <alignment horizontal="center" vertical="center" wrapText="1"/>
    </xf>
    <xf numFmtId="202" fontId="0" fillId="0" borderId="0" xfId="0" applyNumberFormat="1" applyFont="1" applyFill="1" applyBorder="1" applyAlignment="1" applyProtection="1">
      <alignment horizontal="center" vertical="center" wrapText="1"/>
      <protection locked="0"/>
    </xf>
    <xf numFmtId="203"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202" fontId="4" fillId="0" borderId="2" xfId="0" applyNumberFormat="1" applyFont="1" applyFill="1" applyBorder="1" applyAlignment="1">
      <alignment horizontal="center" vertical="center" wrapText="1"/>
    </xf>
    <xf numFmtId="202" fontId="4"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202" fontId="3" fillId="0" borderId="2" xfId="0" applyNumberFormat="1" applyFont="1" applyFill="1" applyBorder="1" applyAlignment="1">
      <alignment horizontal="center" vertical="center"/>
    </xf>
    <xf numFmtId="202" fontId="3" fillId="0" borderId="3"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202" fontId="4" fillId="0" borderId="5" xfId="0" applyNumberFormat="1" applyFont="1" applyFill="1" applyBorder="1" applyAlignment="1">
      <alignment horizontal="center" vertical="center" wrapText="1"/>
    </xf>
    <xf numFmtId="202" fontId="4"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202" fontId="3" fillId="0" borderId="5" xfId="0" applyNumberFormat="1" applyFont="1" applyFill="1" applyBorder="1" applyAlignment="1">
      <alignment horizontal="center" vertical="center"/>
    </xf>
    <xf numFmtId="202" fontId="3" fillId="0" borderId="6"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0" fillId="0" borderId="7" xfId="0" applyFill="1" applyBorder="1" applyAlignment="1">
      <alignment horizontal="center" vertical="center"/>
    </xf>
    <xf numFmtId="202" fontId="5" fillId="0" borderId="8" xfId="0" applyNumberFormat="1" applyFont="1" applyFill="1" applyBorder="1" applyAlignment="1">
      <alignment horizontal="center" vertical="center" wrapText="1"/>
    </xf>
    <xf numFmtId="202" fontId="5" fillId="0" borderId="9" xfId="0" applyNumberFormat="1" applyFont="1" applyFill="1" applyBorder="1" applyAlignment="1">
      <alignment horizontal="center" vertical="center" wrapText="1"/>
    </xf>
    <xf numFmtId="203" fontId="6" fillId="0" borderId="7" xfId="0" applyNumberFormat="1" applyFont="1" applyFill="1" applyBorder="1" applyAlignment="1">
      <alignment horizontal="center" vertical="center"/>
    </xf>
    <xf numFmtId="0" fontId="7" fillId="0" borderId="7" xfId="0" applyFont="1" applyFill="1" applyBorder="1" applyAlignment="1">
      <alignment horizontal="center" vertical="center"/>
    </xf>
    <xf numFmtId="203" fontId="7" fillId="0" borderId="7" xfId="0" applyNumberFormat="1" applyFont="1" applyFill="1" applyBorder="1" applyAlignment="1">
      <alignment vertical="center" wrapText="1"/>
    </xf>
    <xf numFmtId="202" fontId="8" fillId="0" borderId="8" xfId="0" applyNumberFormat="1" applyFont="1" applyFill="1" applyBorder="1" applyAlignment="1">
      <alignment horizontal="center" vertical="center" wrapText="1"/>
    </xf>
    <xf numFmtId="202" fontId="8" fillId="0" borderId="9" xfId="0" applyNumberFormat="1" applyFont="1" applyFill="1" applyBorder="1" applyAlignment="1">
      <alignment horizontal="center" vertical="center" wrapText="1"/>
    </xf>
    <xf numFmtId="203" fontId="6" fillId="0" borderId="8" xfId="0" applyNumberFormat="1" applyFont="1" applyFill="1" applyBorder="1" applyAlignment="1">
      <alignment horizontal="center" vertical="center"/>
    </xf>
    <xf numFmtId="203" fontId="6" fillId="0" borderId="9" xfId="0" applyNumberFormat="1" applyFont="1" applyFill="1" applyBorder="1" applyAlignment="1">
      <alignment horizontal="center" vertical="center"/>
    </xf>
    <xf numFmtId="203" fontId="7" fillId="0" borderId="9" xfId="0" applyNumberFormat="1" applyFont="1" applyFill="1" applyBorder="1" applyAlignment="1">
      <alignment vertical="center"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202" fontId="4" fillId="0" borderId="7" xfId="0" applyNumberFormat="1" applyFont="1" applyFill="1" applyBorder="1" applyAlignment="1">
      <alignment horizontal="center" vertical="center" wrapText="1"/>
    </xf>
    <xf numFmtId="203" fontId="9" fillId="0" borderId="8" xfId="0" applyNumberFormat="1" applyFont="1" applyFill="1" applyBorder="1" applyAlignment="1">
      <alignment horizontal="center" vertical="center"/>
    </xf>
    <xf numFmtId="203" fontId="9" fillId="0" borderId="9" xfId="0" applyNumberFormat="1" applyFont="1" applyFill="1" applyBorder="1" applyAlignment="1">
      <alignment horizontal="center" vertical="center"/>
    </xf>
    <xf numFmtId="0" fontId="2" fillId="0" borderId="7" xfId="0" applyFont="1" applyFill="1" applyBorder="1" applyAlignment="1">
      <alignment horizontal="left" vertical="center" wrapText="1"/>
    </xf>
    <xf numFmtId="202" fontId="10" fillId="0" borderId="7" xfId="0" applyNumberFormat="1" applyFont="1" applyFill="1" applyBorder="1" applyAlignment="1">
      <alignment horizontal="center" vertical="center" wrapText="1"/>
    </xf>
    <xf numFmtId="202" fontId="10" fillId="0" borderId="7" xfId="0" applyNumberFormat="1" applyFont="1" applyFill="1" applyBorder="1" applyAlignment="1" applyProtection="1">
      <alignment horizontal="center" vertical="center" wrapText="1"/>
      <protection locked="0"/>
    </xf>
    <xf numFmtId="203" fontId="10" fillId="0" borderId="2" xfId="0" applyNumberFormat="1" applyFont="1" applyFill="1" applyBorder="1" applyAlignment="1">
      <alignment horizontal="center" vertical="center" wrapText="1"/>
    </xf>
    <xf numFmtId="203" fontId="10" fillId="0" borderId="3" xfId="0" applyNumberFormat="1" applyFont="1" applyFill="1" applyBorder="1" applyAlignment="1">
      <alignment horizontal="center" vertical="center" wrapText="1"/>
    </xf>
    <xf numFmtId="203" fontId="10" fillId="0" borderId="5" xfId="0" applyNumberFormat="1" applyFont="1" applyFill="1" applyBorder="1" applyAlignment="1">
      <alignment horizontal="center" vertical="center" wrapText="1"/>
    </xf>
    <xf numFmtId="203" fontId="10" fillId="0" borderId="6"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203" fontId="12" fillId="0" borderId="8" xfId="0" applyNumberFormat="1" applyFont="1" applyFill="1" applyBorder="1" applyAlignment="1">
      <alignment horizontal="center" vertical="center"/>
    </xf>
    <xf numFmtId="203" fontId="12" fillId="0" borderId="9" xfId="0" applyNumberFormat="1" applyFont="1" applyFill="1" applyBorder="1" applyAlignment="1">
      <alignment horizontal="center" vertical="center"/>
    </xf>
    <xf numFmtId="0" fontId="11"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202" fontId="9" fillId="0" borderId="7" xfId="0" applyNumberFormat="1" applyFont="1" applyFill="1" applyBorder="1" applyAlignment="1">
      <alignment horizontal="center" vertical="center"/>
    </xf>
    <xf numFmtId="202" fontId="4" fillId="0" borderId="8" xfId="0" applyNumberFormat="1" applyFont="1" applyFill="1" applyBorder="1" applyAlignment="1">
      <alignment horizontal="center" vertical="center" wrapText="1"/>
    </xf>
    <xf numFmtId="202" fontId="4" fillId="0" borderId="10" xfId="0" applyNumberFormat="1" applyFont="1" applyFill="1" applyBorder="1" applyAlignment="1">
      <alignment horizontal="center" vertical="center" wrapText="1"/>
    </xf>
    <xf numFmtId="202" fontId="4" fillId="0" borderId="9" xfId="0" applyNumberFormat="1" applyFont="1" applyFill="1" applyBorder="1" applyAlignment="1">
      <alignment horizontal="center" vertical="center" wrapText="1"/>
    </xf>
    <xf numFmtId="203" fontId="13" fillId="0" borderId="8" xfId="0" applyNumberFormat="1" applyFont="1" applyFill="1" applyBorder="1" applyAlignment="1">
      <alignment horizontal="center" vertical="center" wrapText="1"/>
    </xf>
    <xf numFmtId="203" fontId="13" fillId="0" borderId="9" xfId="0" applyNumberFormat="1" applyFont="1" applyFill="1" applyBorder="1" applyAlignment="1">
      <alignment horizontal="center" vertical="center" wrapText="1"/>
    </xf>
    <xf numFmtId="202" fontId="14" fillId="0" borderId="0" xfId="0" applyNumberFormat="1" applyFont="1" applyFill="1" applyBorder="1" applyAlignment="1">
      <alignment horizontal="left" vertical="center" wrapText="1"/>
    </xf>
    <xf numFmtId="202" fontId="14" fillId="0" borderId="0" xfId="0" applyNumberFormat="1" applyFont="1" applyFill="1" applyBorder="1" applyAlignment="1" applyProtection="1">
      <alignment horizontal="left" vertical="center" wrapText="1"/>
      <protection locked="0"/>
    </xf>
    <xf numFmtId="202" fontId="7" fillId="0" borderId="0" xfId="0" applyNumberFormat="1" applyFont="1" applyFill="1" applyBorder="1" applyAlignment="1">
      <alignment horizontal="center" vertical="center" wrapText="1"/>
    </xf>
    <xf numFmtId="0" fontId="7" fillId="0" borderId="0" xfId="0" applyFont="1">
      <alignment vertical="center"/>
    </xf>
    <xf numFmtId="203" fontId="14" fillId="0" borderId="0" xfId="0" applyNumberFormat="1" applyFont="1" applyFill="1" applyBorder="1" applyAlignment="1">
      <alignment horizontal="right" vertical="center" wrapText="1"/>
    </xf>
    <xf numFmtId="0" fontId="14" fillId="0" borderId="1" xfId="0" applyFont="1" applyFill="1" applyBorder="1" applyAlignment="1">
      <alignment horizontal="center" vertical="center"/>
    </xf>
    <xf numFmtId="202" fontId="15" fillId="0" borderId="2" xfId="0" applyNumberFormat="1" applyFont="1" applyFill="1" applyBorder="1" applyAlignment="1">
      <alignment horizontal="center" vertical="center" wrapText="1"/>
    </xf>
    <xf numFmtId="202" fontId="15" fillId="0" borderId="3"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202" fontId="14" fillId="0" borderId="2" xfId="0" applyNumberFormat="1" applyFont="1" applyFill="1" applyBorder="1" applyAlignment="1">
      <alignment horizontal="center" vertical="center"/>
    </xf>
    <xf numFmtId="202" fontId="14" fillId="0" borderId="3"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xf>
    <xf numFmtId="202" fontId="15" fillId="0" borderId="5" xfId="0" applyNumberFormat="1" applyFont="1" applyFill="1" applyBorder="1" applyAlignment="1">
      <alignment horizontal="center" vertical="center" wrapText="1"/>
    </xf>
    <xf numFmtId="202" fontId="15" fillId="0" borderId="6"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202" fontId="14" fillId="0" borderId="5" xfId="0" applyNumberFormat="1" applyFont="1" applyFill="1" applyBorder="1" applyAlignment="1">
      <alignment horizontal="center" vertical="center"/>
    </xf>
    <xf numFmtId="202" fontId="14" fillId="0" borderId="6" xfId="0" applyNumberFormat="1" applyFont="1" applyFill="1" applyBorder="1" applyAlignment="1">
      <alignment horizontal="center" vertical="center"/>
    </xf>
    <xf numFmtId="0" fontId="14" fillId="0" borderId="4" xfId="0" applyFont="1" applyFill="1" applyBorder="1" applyAlignment="1">
      <alignment horizontal="center" vertical="center" wrapText="1"/>
    </xf>
    <xf numFmtId="0" fontId="0" fillId="0" borderId="0" xfId="0" applyFill="1">
      <alignment vertical="center"/>
    </xf>
    <xf numFmtId="202" fontId="16" fillId="0" borderId="8" xfId="0" applyNumberFormat="1" applyFont="1" applyFill="1" applyBorder="1" applyAlignment="1">
      <alignment horizontal="center" vertical="center" wrapText="1"/>
    </xf>
    <xf numFmtId="202" fontId="16" fillId="0" borderId="9" xfId="0" applyNumberFormat="1" applyFont="1" applyFill="1" applyBorder="1" applyAlignment="1">
      <alignment horizontal="center" vertical="center" wrapText="1"/>
    </xf>
    <xf numFmtId="0" fontId="17" fillId="0" borderId="0" xfId="0" applyFont="1" applyFill="1" applyAlignment="1">
      <alignment horizontal="center" vertical="center"/>
    </xf>
    <xf numFmtId="0" fontId="17" fillId="0" borderId="0" xfId="0" applyFont="1" applyFill="1">
      <alignment vertical="center"/>
    </xf>
    <xf numFmtId="0" fontId="17" fillId="0" borderId="0" xfId="0" applyFont="1" applyFill="1" applyAlignment="1">
      <alignment horizontal="center" vertical="center" wrapText="1"/>
    </xf>
    <xf numFmtId="0" fontId="17" fillId="0" borderId="0" xfId="0" applyFont="1" applyFill="1" applyAlignment="1">
      <alignment vertical="center" wrapText="1"/>
    </xf>
    <xf numFmtId="0" fontId="0" fillId="0" borderId="0" xfId="0" applyFill="1" applyAlignment="1">
      <alignment vertical="center" wrapText="1"/>
    </xf>
    <xf numFmtId="202" fontId="15" fillId="0" borderId="7" xfId="0" applyNumberFormat="1" applyFont="1" applyFill="1" applyBorder="1" applyAlignment="1">
      <alignment horizontal="center" vertical="center" wrapText="1"/>
    </xf>
    <xf numFmtId="0" fontId="0" fillId="0" borderId="0" xfId="0" applyAlignment="1">
      <alignment horizontal="center" vertical="center"/>
    </xf>
    <xf numFmtId="204" fontId="0" fillId="0" borderId="0" xfId="0" applyNumberFormat="1" applyAlignment="1">
      <alignment horizontal="center" vertical="center"/>
    </xf>
    <xf numFmtId="202" fontId="18" fillId="0" borderId="0" xfId="0" applyNumberFormat="1" applyFont="1" applyFill="1" applyBorder="1" applyAlignment="1">
      <alignment horizontal="left" vertical="center" wrapText="1"/>
    </xf>
    <xf numFmtId="202" fontId="18" fillId="0" borderId="0" xfId="0" applyNumberFormat="1" applyFont="1" applyFill="1" applyBorder="1" applyAlignment="1" applyProtection="1">
      <alignment horizontal="left" vertical="center" wrapText="1"/>
      <protection locked="0"/>
    </xf>
    <xf numFmtId="202" fontId="19" fillId="0" borderId="0" xfId="0" applyNumberFormat="1" applyFont="1" applyFill="1" applyBorder="1" applyAlignment="1">
      <alignment horizontal="center" vertical="center" wrapText="1"/>
    </xf>
    <xf numFmtId="0" fontId="18" fillId="0" borderId="0" xfId="0" applyFont="1" applyAlignment="1">
      <alignment horizontal="right" vertical="center"/>
    </xf>
    <xf numFmtId="202" fontId="20" fillId="0" borderId="7" xfId="0" applyNumberFormat="1" applyFont="1" applyFill="1" applyBorder="1" applyAlignment="1">
      <alignment horizontal="center" vertical="center" wrapText="1"/>
    </xf>
    <xf numFmtId="202" fontId="20" fillId="0" borderId="7" xfId="0" applyNumberFormat="1" applyFont="1" applyFill="1" applyBorder="1" applyAlignment="1" applyProtection="1">
      <alignment horizontal="center" vertical="center" wrapText="1"/>
      <protection locked="0"/>
    </xf>
    <xf numFmtId="203" fontId="20" fillId="0" borderId="7" xfId="0" applyNumberFormat="1" applyFont="1" applyFill="1" applyBorder="1" applyAlignment="1">
      <alignment horizontal="center" vertical="center" wrapText="1"/>
    </xf>
    <xf numFmtId="202" fontId="7" fillId="0" borderId="7" xfId="0" applyNumberFormat="1" applyFont="1" applyFill="1" applyBorder="1" applyAlignment="1">
      <alignment horizontal="center" vertical="center"/>
    </xf>
    <xf numFmtId="0" fontId="21"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6" fillId="0" borderId="7" xfId="0" applyFont="1" applyFill="1" applyBorder="1" applyAlignment="1">
      <alignment horizontal="center" vertical="center"/>
    </xf>
    <xf numFmtId="203" fontId="16" fillId="0" borderId="7" xfId="0" applyNumberFormat="1" applyFont="1" applyFill="1" applyBorder="1" applyAlignment="1">
      <alignment horizontal="center" vertical="center"/>
    </xf>
    <xf numFmtId="203" fontId="22" fillId="0" borderId="7" xfId="0" applyNumberFormat="1" applyFont="1" applyFill="1" applyBorder="1" applyAlignment="1">
      <alignment horizontal="center" vertical="center"/>
    </xf>
    <xf numFmtId="204" fontId="0" fillId="0" borderId="0" xfId="0" applyNumberFormat="1">
      <alignment vertical="center"/>
    </xf>
    <xf numFmtId="0" fontId="21" fillId="0" borderId="8"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9" xfId="0" applyFont="1" applyFill="1" applyBorder="1" applyAlignment="1">
      <alignment horizontal="center" vertical="center" wrapText="1"/>
    </xf>
    <xf numFmtId="202" fontId="15" fillId="0" borderId="8" xfId="0" applyNumberFormat="1" applyFont="1" applyFill="1" applyBorder="1" applyAlignment="1">
      <alignment horizontal="center" vertical="center" wrapText="1"/>
    </xf>
    <xf numFmtId="202" fontId="15" fillId="0" borderId="10" xfId="0" applyNumberFormat="1" applyFont="1" applyFill="1" applyBorder="1" applyAlignment="1">
      <alignment horizontal="center" vertical="center" wrapText="1"/>
    </xf>
    <xf numFmtId="202" fontId="15" fillId="0" borderId="9" xfId="0" applyNumberFormat="1" applyFont="1" applyFill="1" applyBorder="1" applyAlignment="1">
      <alignment horizontal="center" vertical="center" wrapText="1"/>
    </xf>
    <xf numFmtId="203" fontId="23" fillId="0" borderId="7" xfId="0" applyNumberFormat="1" applyFont="1" applyFill="1" applyBorder="1" applyAlignment="1">
      <alignment horizontal="center"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7" fillId="2" borderId="7" xfId="0" applyFont="1" applyFill="1" applyBorder="1" applyAlignment="1">
      <alignment horizontal="center" vertical="center"/>
    </xf>
    <xf numFmtId="0" fontId="28" fillId="2" borderId="7" xfId="0" applyFont="1" applyFill="1" applyBorder="1" applyAlignment="1">
      <alignment horizontal="center" vertical="center"/>
    </xf>
    <xf numFmtId="0" fontId="27" fillId="2" borderId="7" xfId="0" applyFont="1" applyFill="1" applyBorder="1" applyAlignment="1">
      <alignment horizontal="center" vertical="center" wrapText="1"/>
    </xf>
    <xf numFmtId="203" fontId="29" fillId="2" borderId="7" xfId="0" applyNumberFormat="1" applyFont="1" applyFill="1" applyBorder="1" applyAlignment="1">
      <alignment horizontal="center" vertical="center"/>
    </xf>
    <xf numFmtId="204" fontId="2" fillId="2" borderId="7" xfId="0" applyNumberFormat="1" applyFont="1" applyFill="1" applyBorder="1" applyAlignment="1">
      <alignment horizontal="center" vertical="center" wrapText="1"/>
    </xf>
    <xf numFmtId="203" fontId="29" fillId="2" borderId="7" xfId="0" applyNumberFormat="1" applyFont="1" applyFill="1" applyBorder="1" applyAlignment="1">
      <alignment horizontal="center" vertical="center" wrapText="1"/>
    </xf>
    <xf numFmtId="0" fontId="7" fillId="2" borderId="7" xfId="0" applyFont="1" applyFill="1" applyBorder="1" applyAlignment="1">
      <alignment horizontal="center" vertical="center"/>
    </xf>
    <xf numFmtId="0" fontId="30" fillId="2" borderId="7" xfId="0" applyFont="1" applyFill="1" applyBorder="1" applyAlignment="1">
      <alignment horizontal="center" vertical="center"/>
    </xf>
    <xf numFmtId="0" fontId="31" fillId="2" borderId="7" xfId="0" applyFont="1" applyFill="1" applyBorder="1" applyAlignment="1">
      <alignment horizontal="left" vertical="center" wrapText="1"/>
    </xf>
    <xf numFmtId="203" fontId="32" fillId="2" borderId="7" xfId="0" applyNumberFormat="1" applyFont="1" applyFill="1" applyBorder="1" applyAlignment="1">
      <alignment horizontal="center" vertical="center"/>
    </xf>
    <xf numFmtId="204" fontId="2" fillId="2" borderId="7" xfId="0" applyNumberFormat="1" applyFont="1" applyFill="1" applyBorder="1" applyAlignment="1">
      <alignment horizontal="left" vertical="center" wrapText="1"/>
    </xf>
    <xf numFmtId="0" fontId="14" fillId="3" borderId="7" xfId="0" applyFont="1" applyFill="1" applyBorder="1" applyAlignment="1">
      <alignment horizontal="center" vertical="center"/>
    </xf>
    <xf numFmtId="0" fontId="33" fillId="2" borderId="7" xfId="0" applyFont="1" applyFill="1" applyBorder="1" applyAlignment="1">
      <alignment horizontal="center" vertical="center"/>
    </xf>
    <xf numFmtId="0" fontId="34" fillId="2" borderId="7" xfId="0" applyNumberFormat="1" applyFont="1" applyFill="1" applyBorder="1" applyAlignment="1">
      <alignment horizontal="center" vertical="center"/>
    </xf>
    <xf numFmtId="204" fontId="35" fillId="2" borderId="7" xfId="0" applyNumberFormat="1" applyFont="1" applyFill="1" applyBorder="1" applyAlignment="1">
      <alignment horizontal="left" vertical="center" wrapText="1"/>
    </xf>
    <xf numFmtId="0" fontId="16" fillId="2" borderId="7" xfId="0" applyFont="1" applyFill="1" applyBorder="1" applyAlignment="1">
      <alignment horizontal="center" vertical="center"/>
    </xf>
    <xf numFmtId="202" fontId="34" fillId="3" borderId="7" xfId="0" applyNumberFormat="1" applyFont="1" applyFill="1" applyBorder="1" applyAlignment="1" applyProtection="1">
      <alignment horizontal="center" vertical="center"/>
    </xf>
    <xf numFmtId="204" fontId="36" fillId="2" borderId="7" xfId="0" applyNumberFormat="1" applyFont="1" applyFill="1" applyBorder="1" applyAlignment="1">
      <alignment horizontal="left" vertical="center" wrapText="1"/>
    </xf>
    <xf numFmtId="0" fontId="37" fillId="2" borderId="7" xfId="0" applyFont="1" applyFill="1" applyBorder="1" applyAlignment="1">
      <alignment horizontal="center" vertical="center"/>
    </xf>
    <xf numFmtId="202" fontId="38" fillId="3" borderId="7" xfId="0" applyNumberFormat="1" applyFont="1" applyFill="1" applyBorder="1" applyAlignment="1" applyProtection="1">
      <alignment horizontal="center" vertical="center"/>
    </xf>
    <xf numFmtId="0" fontId="37" fillId="3" borderId="7" xfId="0" applyFont="1" applyFill="1" applyBorder="1" applyAlignment="1">
      <alignment horizontal="center" vertical="center"/>
    </xf>
    <xf numFmtId="0" fontId="33" fillId="3" borderId="7" xfId="0" applyFont="1" applyFill="1" applyBorder="1" applyAlignment="1">
      <alignment horizontal="center" vertical="center"/>
    </xf>
    <xf numFmtId="0" fontId="31" fillId="3" borderId="7" xfId="0" applyFont="1" applyFill="1" applyBorder="1" applyAlignment="1">
      <alignment horizontal="left" vertical="center" wrapText="1"/>
    </xf>
    <xf numFmtId="0" fontId="16" fillId="3" borderId="7" xfId="0" applyFont="1" applyFill="1" applyBorder="1" applyAlignment="1">
      <alignment horizontal="center" vertical="center"/>
    </xf>
    <xf numFmtId="202" fontId="31" fillId="3" borderId="7" xfId="0" applyNumberFormat="1" applyFont="1" applyFill="1" applyBorder="1" applyAlignment="1" applyProtection="1">
      <alignment horizontal="left" vertical="center" wrapText="1"/>
    </xf>
    <xf numFmtId="0" fontId="34" fillId="3" borderId="7" xfId="0" applyNumberFormat="1" applyFont="1" applyFill="1" applyBorder="1" applyAlignment="1" applyProtection="1">
      <alignment horizontal="center" vertical="center"/>
    </xf>
    <xf numFmtId="0" fontId="34" fillId="3" borderId="7" xfId="0" applyNumberFormat="1" applyFont="1" applyFill="1" applyBorder="1" applyAlignment="1">
      <alignment horizontal="center" vertical="center"/>
    </xf>
    <xf numFmtId="0" fontId="37" fillId="3" borderId="7"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0" fillId="3" borderId="7" xfId="0" applyFill="1" applyBorder="1" applyAlignment="1">
      <alignment horizontal="center" vertical="center"/>
    </xf>
    <xf numFmtId="204" fontId="35" fillId="3" borderId="7" xfId="0" applyNumberFormat="1" applyFont="1" applyFill="1" applyBorder="1" applyAlignment="1">
      <alignment horizontal="left" vertical="center" wrapText="1"/>
    </xf>
    <xf numFmtId="0" fontId="24" fillId="2" borderId="0" xfId="0" applyFont="1" applyFill="1" applyAlignment="1">
      <alignment horizontal="center" vertical="center" wrapText="1"/>
    </xf>
    <xf numFmtId="0" fontId="25" fillId="4" borderId="0" xfId="0" applyFont="1" applyFill="1" applyAlignment="1">
      <alignment horizontal="center" vertical="center" wrapText="1"/>
    </xf>
    <xf numFmtId="0" fontId="26" fillId="2" borderId="0" xfId="0" applyFont="1" applyFill="1" applyAlignment="1">
      <alignment horizontal="center" vertical="center" wrapText="1"/>
    </xf>
    <xf numFmtId="0" fontId="26" fillId="0" borderId="0" xfId="0" applyFont="1" applyFill="1" applyAlignment="1">
      <alignment horizontal="center" vertical="center" wrapText="1"/>
    </xf>
    <xf numFmtId="0" fontId="28" fillId="3" borderId="7" xfId="0" applyFont="1" applyFill="1" applyBorder="1" applyAlignment="1">
      <alignment horizontal="center" vertical="center"/>
    </xf>
    <xf numFmtId="203" fontId="29" fillId="3" borderId="7" xfId="0" applyNumberFormat="1" applyFont="1" applyFill="1" applyBorder="1" applyAlignment="1">
      <alignment horizontal="center" vertical="center"/>
    </xf>
    <xf numFmtId="203" fontId="29" fillId="3" borderId="7" xfId="0" applyNumberFormat="1" applyFont="1" applyFill="1" applyBorder="1" applyAlignment="1">
      <alignment horizontal="center" vertical="center" wrapText="1"/>
    </xf>
    <xf numFmtId="0" fontId="30" fillId="0" borderId="7" xfId="0" applyFont="1" applyFill="1" applyBorder="1" applyAlignment="1">
      <alignment horizontal="center" vertical="center"/>
    </xf>
    <xf numFmtId="0" fontId="39" fillId="0" borderId="7" xfId="0" applyFont="1" applyFill="1" applyBorder="1" applyAlignment="1">
      <alignment horizontal="left" vertical="center" wrapText="1"/>
    </xf>
    <xf numFmtId="203" fontId="40" fillId="0" borderId="7" xfId="0" applyNumberFormat="1" applyFont="1" applyFill="1" applyBorder="1" applyAlignment="1">
      <alignment horizontal="center" vertical="center"/>
    </xf>
    <xf numFmtId="204" fontId="2" fillId="0" borderId="7" xfId="0" applyNumberFormat="1" applyFont="1" applyFill="1" applyBorder="1" applyAlignment="1">
      <alignment horizontal="left" vertical="center" wrapText="1"/>
    </xf>
    <xf numFmtId="0" fontId="14" fillId="0" borderId="7" xfId="0" applyFont="1" applyFill="1" applyBorder="1" applyAlignment="1">
      <alignment horizontal="center" vertical="center"/>
    </xf>
    <xf numFmtId="0" fontId="33" fillId="0" borderId="7" xfId="0" applyFont="1" applyFill="1" applyBorder="1" applyAlignment="1">
      <alignment horizontal="center" vertical="center" wrapText="1"/>
    </xf>
    <xf numFmtId="0" fontId="41" fillId="0" borderId="7" xfId="0" applyFont="1" applyFill="1" applyBorder="1" applyAlignment="1">
      <alignment horizontal="left" vertical="center" wrapText="1"/>
    </xf>
    <xf numFmtId="0" fontId="12" fillId="0" borderId="7" xfId="0" applyNumberFormat="1" applyFont="1" applyFill="1" applyBorder="1" applyAlignment="1">
      <alignment horizontal="center" vertical="center"/>
    </xf>
    <xf numFmtId="204" fontId="42" fillId="0" borderId="7" xfId="0" applyNumberFormat="1" applyFont="1" applyFill="1" applyBorder="1" applyAlignment="1">
      <alignment horizontal="left" vertical="center" wrapText="1"/>
    </xf>
    <xf numFmtId="0" fontId="37" fillId="0" borderId="7" xfId="0" applyFont="1" applyFill="1" applyBorder="1" applyAlignment="1">
      <alignment horizontal="center" vertical="center"/>
    </xf>
    <xf numFmtId="0" fontId="33" fillId="0" borderId="7" xfId="0" applyFont="1" applyFill="1" applyBorder="1" applyAlignment="1">
      <alignment horizontal="center" vertical="center"/>
    </xf>
    <xf numFmtId="204" fontId="35" fillId="0" borderId="7" xfId="0" applyNumberFormat="1" applyFont="1" applyFill="1" applyBorder="1" applyAlignment="1">
      <alignment horizontal="left" vertical="center" wrapText="1"/>
    </xf>
    <xf numFmtId="203" fontId="12" fillId="0" borderId="7" xfId="0" applyNumberFormat="1" applyFont="1" applyFill="1" applyBorder="1" applyAlignment="1">
      <alignment horizontal="center" vertical="center"/>
    </xf>
    <xf numFmtId="204" fontId="36" fillId="0" borderId="7" xfId="0" applyNumberFormat="1" applyFont="1" applyFill="1" applyBorder="1" applyAlignment="1">
      <alignment horizontal="left" vertical="center" wrapText="1"/>
    </xf>
    <xf numFmtId="203" fontId="12" fillId="0" borderId="1" xfId="0" applyNumberFormat="1" applyFont="1" applyFill="1" applyBorder="1" applyAlignment="1">
      <alignment horizontal="center" vertical="center"/>
    </xf>
    <xf numFmtId="203" fontId="12" fillId="0" borderId="12" xfId="0" applyNumberFormat="1" applyFont="1" applyFill="1" applyBorder="1" applyAlignment="1">
      <alignment horizontal="center" vertical="center"/>
    </xf>
    <xf numFmtId="204" fontId="36" fillId="0" borderId="7" xfId="0" applyNumberFormat="1" applyFont="1" applyFill="1" applyBorder="1" applyAlignment="1">
      <alignment vertical="center" wrapText="1"/>
    </xf>
    <xf numFmtId="203" fontId="12" fillId="0" borderId="4" xfId="0" applyNumberFormat="1" applyFont="1" applyFill="1" applyBorder="1" applyAlignment="1">
      <alignment horizontal="center" vertical="center"/>
    </xf>
    <xf numFmtId="204" fontId="43" fillId="0" borderId="7" xfId="0" applyNumberFormat="1" applyFont="1" applyFill="1" applyBorder="1" applyAlignment="1">
      <alignment horizontal="left" vertical="center" wrapText="1"/>
    </xf>
    <xf numFmtId="203" fontId="5" fillId="0" borderId="7" xfId="0" applyNumberFormat="1" applyFont="1" applyFill="1" applyBorder="1" applyAlignment="1">
      <alignment horizontal="center" vertical="center"/>
    </xf>
    <xf numFmtId="202" fontId="41" fillId="0" borderId="7" xfId="0" applyNumberFormat="1" applyFont="1" applyFill="1" applyBorder="1" applyAlignment="1" applyProtection="1">
      <alignment horizontal="left" vertical="center" wrapText="1"/>
    </xf>
    <xf numFmtId="202" fontId="12" fillId="0" borderId="7" xfId="0" applyNumberFormat="1" applyFont="1" applyFill="1" applyBorder="1" applyAlignment="1" applyProtection="1">
      <alignment horizontal="center" vertical="center"/>
    </xf>
    <xf numFmtId="203" fontId="13" fillId="0" borderId="7" xfId="0" applyNumberFormat="1" applyFont="1" applyFill="1" applyBorder="1" applyAlignment="1">
      <alignment horizontal="center" vertical="center"/>
    </xf>
    <xf numFmtId="202" fontId="44" fillId="0" borderId="7" xfId="0" applyNumberFormat="1" applyFont="1" applyFill="1" applyBorder="1" applyAlignment="1" applyProtection="1">
      <alignment horizontal="center" vertical="center" wrapText="1"/>
    </xf>
    <xf numFmtId="0" fontId="36" fillId="0" borderId="7" xfId="0" applyFont="1" applyFill="1" applyBorder="1" applyAlignment="1">
      <alignment vertical="center" wrapText="1"/>
    </xf>
    <xf numFmtId="0" fontId="41" fillId="0" borderId="7" xfId="0" applyFont="1" applyFill="1" applyBorder="1" applyAlignment="1">
      <alignment horizontal="left" vertical="center"/>
    </xf>
    <xf numFmtId="0" fontId="36" fillId="0" borderId="7" xfId="0" applyFont="1" applyFill="1" applyBorder="1" applyAlignment="1">
      <alignment horizontal="justify" vertical="center"/>
    </xf>
    <xf numFmtId="0" fontId="16" fillId="0" borderId="7" xfId="0" applyFont="1" applyFill="1" applyBorder="1" applyAlignment="1">
      <alignment horizontal="left" vertical="center" wrapText="1"/>
    </xf>
    <xf numFmtId="202" fontId="16" fillId="0" borderId="7" xfId="0" applyNumberFormat="1" applyFont="1" applyFill="1" applyBorder="1" applyAlignment="1" applyProtection="1">
      <alignment horizontal="left" vertical="center" wrapText="1"/>
    </xf>
    <xf numFmtId="0" fontId="37" fillId="0" borderId="7" xfId="0" applyFont="1" applyFill="1" applyBorder="1" applyAlignment="1">
      <alignment horizontal="center" vertical="center" wrapText="1"/>
    </xf>
    <xf numFmtId="202" fontId="45" fillId="0" borderId="7" xfId="0" applyNumberFormat="1" applyFont="1" applyFill="1" applyBorder="1" applyAlignment="1" applyProtection="1">
      <alignment horizontal="left" vertical="center" wrapText="1"/>
    </xf>
    <xf numFmtId="202" fontId="12" fillId="0" borderId="1" xfId="0" applyNumberFormat="1" applyFont="1" applyFill="1" applyBorder="1" applyAlignment="1" applyProtection="1">
      <alignment horizontal="center" vertical="center"/>
    </xf>
    <xf numFmtId="202" fontId="12" fillId="0" borderId="4" xfId="0" applyNumberFormat="1" applyFont="1" applyFill="1" applyBorder="1" applyAlignment="1" applyProtection="1">
      <alignment horizontal="center" vertical="center"/>
    </xf>
    <xf numFmtId="0" fontId="12" fillId="0" borderId="7" xfId="0" applyNumberFormat="1" applyFont="1" applyFill="1" applyBorder="1" applyAlignment="1">
      <alignment horizontal="center" vertical="center" wrapText="1"/>
    </xf>
    <xf numFmtId="204" fontId="35" fillId="0" borderId="7" xfId="0" applyNumberFormat="1" applyFont="1" applyFill="1" applyBorder="1" applyAlignment="1">
      <alignment vertical="center" wrapText="1"/>
    </xf>
    <xf numFmtId="0" fontId="46" fillId="0" borderId="7" xfId="0" applyFont="1" applyFill="1" applyBorder="1" applyAlignment="1">
      <alignment horizontal="center" vertical="center"/>
    </xf>
    <xf numFmtId="202" fontId="47" fillId="0" borderId="7" xfId="0" applyNumberFormat="1" applyFont="1" applyFill="1" applyBorder="1" applyAlignment="1" applyProtection="1">
      <alignment horizontal="left" vertical="center" wrapText="1"/>
      <protection locked="0"/>
    </xf>
    <xf numFmtId="0" fontId="48" fillId="0" borderId="7" xfId="0" applyFont="1" applyFill="1" applyBorder="1" applyAlignment="1">
      <alignment horizontal="center" vertical="center"/>
    </xf>
    <xf numFmtId="204" fontId="49" fillId="0" borderId="7" xfId="0" applyNumberFormat="1" applyFont="1" applyFill="1" applyBorder="1" applyAlignment="1">
      <alignment horizontal="left" vertical="center" wrapText="1"/>
    </xf>
    <xf numFmtId="0" fontId="41" fillId="2" borderId="7" xfId="0" applyFont="1" applyFill="1" applyBorder="1" applyAlignment="1">
      <alignment horizontal="left" vertical="center" wrapText="1"/>
    </xf>
    <xf numFmtId="203" fontId="12" fillId="3" borderId="7" xfId="0" applyNumberFormat="1" applyFont="1" applyFill="1" applyBorder="1" applyAlignment="1">
      <alignment horizontal="center" vertical="center"/>
    </xf>
    <xf numFmtId="203" fontId="12" fillId="2" borderId="7" xfId="0" applyNumberFormat="1" applyFont="1" applyFill="1" applyBorder="1" applyAlignment="1">
      <alignment horizontal="center" vertical="center"/>
    </xf>
    <xf numFmtId="0" fontId="12" fillId="2" borderId="7" xfId="0" applyNumberFormat="1" applyFont="1" applyFill="1" applyBorder="1" applyAlignment="1">
      <alignment horizontal="center" vertical="center"/>
    </xf>
    <xf numFmtId="0" fontId="30" fillId="2" borderId="7" xfId="0" applyFont="1" applyFill="1" applyBorder="1" applyAlignment="1">
      <alignment horizontal="left" vertical="center"/>
    </xf>
    <xf numFmtId="0" fontId="16" fillId="2" borderId="7" xfId="0" applyFont="1" applyFill="1" applyBorder="1" applyAlignment="1">
      <alignment vertical="center" wrapText="1"/>
    </xf>
    <xf numFmtId="49" fontId="12" fillId="2" borderId="7" xfId="0" applyNumberFormat="1" applyFont="1" applyFill="1" applyBorder="1" applyAlignment="1">
      <alignment horizontal="center" vertical="center"/>
    </xf>
    <xf numFmtId="204" fontId="36" fillId="3" borderId="4" xfId="0" applyNumberFormat="1" applyFont="1" applyFill="1" applyBorder="1" applyAlignment="1">
      <alignment horizontal="left" vertical="center" wrapText="1"/>
    </xf>
    <xf numFmtId="0" fontId="7" fillId="3" borderId="7" xfId="0" applyFont="1" applyFill="1" applyBorder="1" applyAlignment="1">
      <alignment horizontal="center" vertical="center"/>
    </xf>
    <xf numFmtId="0" fontId="41" fillId="3" borderId="7" xfId="0" applyFont="1" applyFill="1" applyBorder="1" applyAlignment="1">
      <alignment horizontal="left" vertical="center" wrapText="1"/>
    </xf>
    <xf numFmtId="204" fontId="36" fillId="3" borderId="7" xfId="0" applyNumberFormat="1" applyFont="1" applyFill="1" applyBorder="1" applyAlignment="1">
      <alignment horizontal="left" vertical="center" wrapText="1"/>
    </xf>
    <xf numFmtId="0" fontId="50" fillId="0" borderId="0" xfId="0" applyFont="1" applyFill="1" applyBorder="1" applyAlignment="1">
      <alignment horizontal="center" vertical="center"/>
    </xf>
    <xf numFmtId="0" fontId="51" fillId="0" borderId="0" xfId="0" applyFont="1" applyFill="1" applyBorder="1" applyAlignment="1">
      <alignment horizontal="center" vertical="center"/>
    </xf>
    <xf numFmtId="202" fontId="0" fillId="0" borderId="0" xfId="0" applyNumberFormat="1" applyFill="1" applyBorder="1" applyAlignment="1">
      <alignment vertical="center"/>
    </xf>
    <xf numFmtId="0" fontId="52" fillId="0" borderId="0" xfId="0" applyFont="1">
      <alignment vertical="center"/>
    </xf>
    <xf numFmtId="0" fontId="53" fillId="0" borderId="0" xfId="0" applyFont="1">
      <alignment vertical="center"/>
    </xf>
    <xf numFmtId="202" fontId="53" fillId="0" borderId="0" xfId="0" applyNumberFormat="1" applyFont="1" applyFill="1" applyBorder="1" applyAlignment="1">
      <alignment vertical="center"/>
    </xf>
    <xf numFmtId="0" fontId="52" fillId="0" borderId="0" xfId="0" applyFont="1" applyAlignment="1">
      <alignment horizontal="right" vertical="center"/>
    </xf>
    <xf numFmtId="0" fontId="52" fillId="0" borderId="1" xfId="0" applyFont="1" applyFill="1" applyBorder="1" applyAlignment="1">
      <alignment horizontal="center" vertical="center" wrapText="1"/>
    </xf>
    <xf numFmtId="0" fontId="53" fillId="0" borderId="7" xfId="0" applyFont="1" applyFill="1" applyBorder="1" applyAlignment="1">
      <alignment vertical="center" wrapText="1"/>
    </xf>
    <xf numFmtId="202" fontId="54" fillId="0" borderId="7" xfId="0" applyNumberFormat="1" applyFont="1" applyFill="1" applyBorder="1" applyAlignment="1">
      <alignment horizontal="center" vertical="center" wrapText="1"/>
    </xf>
    <xf numFmtId="0" fontId="54" fillId="0" borderId="7"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2" fillId="0" borderId="12" xfId="0" applyFont="1" applyFill="1" applyBorder="1" applyAlignment="1">
      <alignment horizontal="center" vertical="center" wrapText="1"/>
    </xf>
    <xf numFmtId="202" fontId="53" fillId="0" borderId="7" xfId="0" applyNumberFormat="1" applyFont="1" applyFill="1" applyBorder="1" applyAlignment="1">
      <alignment horizontal="center" vertical="center" wrapText="1"/>
    </xf>
    <xf numFmtId="0" fontId="54" fillId="0" borderId="1" xfId="0" applyFont="1" applyFill="1" applyBorder="1" applyAlignment="1">
      <alignment horizontal="center" vertical="center" wrapText="1"/>
    </xf>
    <xf numFmtId="0" fontId="52" fillId="0" borderId="4"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3" fillId="0" borderId="7" xfId="0" applyFont="1" applyFill="1" applyBorder="1" applyAlignment="1">
      <alignment vertical="center"/>
    </xf>
    <xf numFmtId="202" fontId="55" fillId="0" borderId="7" xfId="0" applyNumberFormat="1" applyFont="1" applyFill="1" applyBorder="1" applyAlignment="1">
      <alignment horizontal="center" vertical="center"/>
    </xf>
    <xf numFmtId="202" fontId="56" fillId="0" borderId="7" xfId="0" applyNumberFormat="1" applyFont="1" applyFill="1" applyBorder="1" applyAlignment="1">
      <alignment horizontal="center" vertical="center"/>
    </xf>
    <xf numFmtId="202" fontId="57" fillId="0" borderId="7" xfId="0" applyNumberFormat="1" applyFont="1" applyFill="1" applyBorder="1" applyAlignment="1">
      <alignment horizontal="center" vertical="center"/>
    </xf>
    <xf numFmtId="0" fontId="53" fillId="0" borderId="7" xfId="0" applyFont="1" applyFill="1" applyBorder="1" applyAlignment="1">
      <alignment horizontal="center" vertical="center"/>
    </xf>
    <xf numFmtId="202" fontId="58" fillId="0" borderId="7" xfId="0" applyNumberFormat="1" applyFont="1" applyFill="1" applyBorder="1" applyAlignment="1">
      <alignment horizontal="center" vertical="center"/>
    </xf>
    <xf numFmtId="0" fontId="53" fillId="0" borderId="5" xfId="0" applyFont="1" applyFill="1" applyBorder="1" applyAlignment="1">
      <alignment horizontal="left" vertical="center"/>
    </xf>
    <xf numFmtId="0" fontId="53" fillId="0" borderId="13" xfId="0" applyFont="1" applyFill="1" applyBorder="1" applyAlignment="1">
      <alignment horizontal="left" vertical="center"/>
    </xf>
    <xf numFmtId="0" fontId="11" fillId="0" borderId="13" xfId="0" applyFont="1" applyFill="1" applyBorder="1" applyAlignment="1">
      <alignment horizontal="left" vertical="center"/>
    </xf>
    <xf numFmtId="0" fontId="53" fillId="0" borderId="6" xfId="0" applyFont="1" applyFill="1" applyBorder="1" applyAlignment="1">
      <alignment horizontal="left" vertical="center"/>
    </xf>
    <xf numFmtId="0" fontId="50" fillId="0" borderId="0" xfId="0" applyFont="1" applyFill="1" applyAlignment="1">
      <alignment horizontal="center" vertical="center"/>
    </xf>
    <xf numFmtId="0" fontId="54" fillId="0" borderId="0" xfId="0" applyFont="1" applyFill="1" applyBorder="1" applyAlignment="1">
      <alignment vertical="center"/>
    </xf>
    <xf numFmtId="0" fontId="54" fillId="0" borderId="10"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4" fillId="0" borderId="9" xfId="0" applyFont="1" applyFill="1" applyBorder="1" applyAlignment="1">
      <alignment horizontal="center" vertical="center" wrapText="1"/>
    </xf>
    <xf numFmtId="0" fontId="59" fillId="0" borderId="7" xfId="0" applyFont="1" applyFill="1" applyBorder="1" applyAlignment="1">
      <alignment vertical="center"/>
    </xf>
    <xf numFmtId="202" fontId="60" fillId="0" borderId="7" xfId="0" applyNumberFormat="1" applyFont="1" applyFill="1" applyBorder="1" applyAlignment="1">
      <alignment horizontal="center" vertical="center"/>
    </xf>
    <xf numFmtId="205" fontId="61" fillId="0" borderId="7" xfId="0" applyNumberFormat="1" applyFont="1" applyFill="1" applyBorder="1" applyAlignment="1">
      <alignment horizontal="center" vertical="center"/>
    </xf>
    <xf numFmtId="204" fontId="60" fillId="0" borderId="7" xfId="0" applyNumberFormat="1" applyFont="1" applyFill="1" applyBorder="1" applyAlignment="1">
      <alignment horizontal="center" vertical="center"/>
    </xf>
    <xf numFmtId="205" fontId="60" fillId="0" borderId="7" xfId="0" applyNumberFormat="1" applyFont="1" applyFill="1" applyBorder="1" applyAlignment="1">
      <alignment horizontal="center" vertical="center"/>
    </xf>
    <xf numFmtId="0" fontId="60" fillId="0" borderId="7" xfId="0" applyNumberFormat="1" applyFont="1" applyFill="1" applyBorder="1" applyAlignment="1">
      <alignment horizontal="center" vertical="center"/>
    </xf>
    <xf numFmtId="202" fontId="61" fillId="0" borderId="7" xfId="0" applyNumberFormat="1" applyFont="1" applyFill="1" applyBorder="1" applyAlignment="1">
      <alignment horizontal="center" vertical="center"/>
    </xf>
    <xf numFmtId="0" fontId="62" fillId="0" borderId="5" xfId="0" applyFont="1" applyFill="1" applyBorder="1" applyAlignment="1">
      <alignment horizontal="left" vertical="center"/>
    </xf>
    <xf numFmtId="0" fontId="59" fillId="0" borderId="13" xfId="0" applyFont="1" applyFill="1" applyBorder="1" applyAlignment="1">
      <alignment horizontal="left" vertical="center"/>
    </xf>
    <xf numFmtId="0" fontId="59" fillId="0" borderId="6" xfId="0" applyFont="1" applyFill="1" applyBorder="1" applyAlignment="1">
      <alignment horizontal="left" vertical="center"/>
    </xf>
    <xf numFmtId="0" fontId="63" fillId="0" borderId="0" xfId="128" applyNumberFormat="1" applyFont="1" applyFill="1" applyBorder="1" applyAlignment="1" applyProtection="1">
      <alignment horizontal="center" vertical="center" wrapText="1"/>
    </xf>
    <xf numFmtId="0" fontId="15" fillId="0" borderId="0" xfId="128" applyFont="1" applyFill="1" applyBorder="1" applyAlignment="1">
      <alignment horizontal="left" vertical="center" wrapText="1"/>
    </xf>
    <xf numFmtId="206" fontId="15" fillId="0" borderId="0" xfId="128" applyNumberFormat="1" applyFont="1" applyFill="1" applyBorder="1" applyAlignment="1">
      <alignment horizontal="center" vertical="center" wrapText="1"/>
    </xf>
    <xf numFmtId="203" fontId="15" fillId="0" borderId="0" xfId="128" applyNumberFormat="1" applyFont="1" applyFill="1" applyBorder="1" applyAlignment="1">
      <alignment horizontal="centerContinuous" vertical="center" wrapText="1"/>
    </xf>
    <xf numFmtId="203" fontId="15" fillId="0" borderId="0" xfId="128" applyNumberFormat="1" applyFont="1" applyFill="1" applyBorder="1" applyAlignment="1">
      <alignment horizontal="right" vertical="center" wrapText="1"/>
    </xf>
    <xf numFmtId="0" fontId="15" fillId="0" borderId="14" xfId="128" applyNumberFormat="1" applyFont="1" applyFill="1" applyBorder="1" applyAlignment="1" applyProtection="1">
      <alignment horizontal="center" vertical="center" wrapText="1"/>
    </xf>
    <xf numFmtId="0" fontId="15" fillId="0" borderId="15" xfId="128" applyNumberFormat="1" applyFont="1" applyFill="1" applyBorder="1" applyAlignment="1" applyProtection="1">
      <alignment horizontal="center" vertical="center" wrapText="1"/>
    </xf>
    <xf numFmtId="206" fontId="15" fillId="0" borderId="16" xfId="128" applyNumberFormat="1" applyFont="1" applyFill="1" applyBorder="1" applyAlignment="1" applyProtection="1">
      <alignment horizontal="center" vertical="center" wrapText="1"/>
    </xf>
    <xf numFmtId="203" fontId="15" fillId="0" borderId="15" xfId="128" applyNumberFormat="1" applyFont="1" applyFill="1" applyBorder="1" applyAlignment="1" applyProtection="1">
      <alignment horizontal="center" vertical="center" wrapText="1"/>
    </xf>
    <xf numFmtId="203" fontId="15" fillId="0" borderId="17" xfId="128" applyNumberFormat="1" applyFont="1" applyFill="1" applyBorder="1" applyAlignment="1" applyProtection="1">
      <alignment horizontal="center" vertical="center" wrapText="1"/>
    </xf>
    <xf numFmtId="0" fontId="15" fillId="0" borderId="18" xfId="128" applyNumberFormat="1" applyFont="1" applyFill="1" applyBorder="1" applyAlignment="1" applyProtection="1">
      <alignment horizontal="center" vertical="center" wrapText="1"/>
    </xf>
    <xf numFmtId="0" fontId="15" fillId="0" borderId="19" xfId="128" applyNumberFormat="1" applyFont="1" applyFill="1" applyBorder="1" applyAlignment="1" applyProtection="1">
      <alignment horizontal="center" vertical="center" wrapText="1"/>
    </xf>
    <xf numFmtId="206" fontId="15" fillId="0" borderId="20" xfId="128" applyNumberFormat="1" applyFont="1" applyFill="1" applyBorder="1" applyAlignment="1" applyProtection="1">
      <alignment horizontal="center" vertical="center" wrapText="1"/>
    </xf>
    <xf numFmtId="203" fontId="15" fillId="0" borderId="19" xfId="128" applyNumberFormat="1" applyFont="1" applyFill="1" applyBorder="1" applyAlignment="1" applyProtection="1">
      <alignment horizontal="center" vertical="center" wrapText="1"/>
    </xf>
    <xf numFmtId="203" fontId="15" fillId="0" borderId="21" xfId="128" applyNumberFormat="1" applyFont="1" applyFill="1" applyBorder="1" applyAlignment="1" applyProtection="1">
      <alignment horizontal="center" vertical="center" wrapText="1"/>
    </xf>
    <xf numFmtId="49" fontId="64" fillId="0" borderId="6" xfId="128" applyNumberFormat="1" applyFont="1" applyFill="1" applyBorder="1" applyAlignment="1" applyProtection="1">
      <alignment horizontal="center" vertical="center" wrapText="1"/>
    </xf>
    <xf numFmtId="49" fontId="64" fillId="0" borderId="4" xfId="128" applyNumberFormat="1" applyFont="1" applyFill="1" applyBorder="1" applyAlignment="1" applyProtection="1">
      <alignment horizontal="center" vertical="center" wrapText="1"/>
    </xf>
    <xf numFmtId="203" fontId="64" fillId="0" borderId="4" xfId="128" applyNumberFormat="1" applyFont="1" applyFill="1" applyBorder="1" applyAlignment="1" applyProtection="1">
      <alignment horizontal="center" vertical="center" shrinkToFit="1"/>
    </xf>
    <xf numFmtId="203" fontId="64" fillId="0" borderId="17" xfId="128" applyNumberFormat="1" applyFont="1" applyFill="1" applyBorder="1" applyAlignment="1" applyProtection="1">
      <alignment horizontal="center" vertical="center" shrinkToFit="1"/>
    </xf>
    <xf numFmtId="207" fontId="65" fillId="0" borderId="0" xfId="128" applyNumberFormat="1" applyFill="1" applyBorder="1" applyAlignment="1"/>
    <xf numFmtId="49" fontId="66" fillId="0" borderId="10" xfId="128" applyNumberFormat="1" applyFont="1" applyFill="1" applyBorder="1" applyAlignment="1" applyProtection="1">
      <alignment horizontal="right" vertical="center" wrapText="1"/>
    </xf>
    <xf numFmtId="49" fontId="67" fillId="0" borderId="9" xfId="128" applyNumberFormat="1" applyFont="1" applyFill="1" applyBorder="1" applyAlignment="1" applyProtection="1">
      <alignment horizontal="left" vertical="center" wrapText="1"/>
    </xf>
    <xf numFmtId="203" fontId="66" fillId="0" borderId="7" xfId="128" applyNumberFormat="1" applyFont="1" applyFill="1" applyBorder="1" applyAlignment="1" applyProtection="1">
      <alignment horizontal="center" vertical="center" wrapText="1"/>
    </xf>
    <xf numFmtId="203" fontId="64" fillId="0" borderId="7" xfId="128" applyNumberFormat="1" applyFont="1" applyFill="1" applyBorder="1" applyAlignment="1" applyProtection="1">
      <alignment horizontal="center" vertical="center" wrapText="1"/>
    </xf>
    <xf numFmtId="203" fontId="66" fillId="0" borderId="8" xfId="128" applyNumberFormat="1" applyFont="1" applyFill="1" applyBorder="1" applyAlignment="1" applyProtection="1">
      <alignment horizontal="center" vertical="center" wrapText="1"/>
    </xf>
    <xf numFmtId="203" fontId="66" fillId="0" borderId="10" xfId="128" applyNumberFormat="1" applyFont="1" applyFill="1" applyBorder="1" applyAlignment="1" applyProtection="1">
      <alignment horizontal="center" vertical="center" wrapText="1"/>
    </xf>
    <xf numFmtId="49" fontId="66" fillId="0" borderId="9" xfId="128" applyNumberFormat="1" applyFont="1" applyFill="1" applyBorder="1" applyAlignment="1" applyProtection="1">
      <alignment horizontal="left" vertical="center" wrapText="1"/>
    </xf>
    <xf numFmtId="203" fontId="66" fillId="0" borderId="2" xfId="128" applyNumberFormat="1" applyFont="1" applyFill="1" applyBorder="1" applyAlignment="1" applyProtection="1">
      <alignment horizontal="center" vertical="center" wrapText="1"/>
    </xf>
    <xf numFmtId="49" fontId="66" fillId="0" borderId="22" xfId="128" applyNumberFormat="1" applyFont="1" applyFill="1" applyBorder="1" applyAlignment="1" applyProtection="1">
      <alignment horizontal="right" vertical="center" wrapText="1"/>
    </xf>
    <xf numFmtId="49" fontId="36" fillId="0" borderId="3" xfId="128" applyNumberFormat="1" applyFont="1" applyFill="1" applyBorder="1" applyAlignment="1" applyProtection="1">
      <alignment horizontal="left" vertical="center" wrapText="1"/>
    </xf>
    <xf numFmtId="203" fontId="68" fillId="0" borderId="19" xfId="128" applyNumberFormat="1" applyFont="1" applyFill="1" applyBorder="1" applyAlignment="1">
      <alignment horizontal="center"/>
    </xf>
    <xf numFmtId="203" fontId="66" fillId="0" borderId="1" xfId="128" applyNumberFormat="1" applyFont="1" applyFill="1" applyBorder="1" applyAlignment="1" applyProtection="1">
      <alignment horizontal="center" vertical="center" wrapText="1"/>
    </xf>
    <xf numFmtId="203" fontId="66" fillId="0" borderId="22" xfId="128" applyNumberFormat="1" applyFont="1" applyFill="1" applyBorder="1" applyAlignment="1" applyProtection="1">
      <alignment horizontal="center" vertical="center" wrapText="1"/>
    </xf>
    <xf numFmtId="49" fontId="66" fillId="0" borderId="23" xfId="128" applyNumberFormat="1" applyFont="1" applyFill="1" applyBorder="1" applyAlignment="1" applyProtection="1">
      <alignment horizontal="right" vertical="center" wrapText="1"/>
    </xf>
    <xf numFmtId="49" fontId="66" fillId="0" borderId="18" xfId="128" applyNumberFormat="1" applyFont="1" applyFill="1" applyBorder="1" applyAlignment="1" applyProtection="1">
      <alignment vertical="center" wrapText="1"/>
    </xf>
    <xf numFmtId="203" fontId="64" fillId="0" borderId="19" xfId="128" applyNumberFormat="1" applyFont="1" applyFill="1" applyBorder="1" applyAlignment="1" applyProtection="1">
      <alignment horizontal="center" vertical="center" wrapText="1"/>
    </xf>
    <xf numFmtId="203" fontId="66" fillId="0" borderId="19" xfId="128" applyNumberFormat="1" applyFont="1" applyFill="1" applyBorder="1" applyAlignment="1" applyProtection="1">
      <alignment horizontal="center" vertical="center" wrapText="1"/>
    </xf>
    <xf numFmtId="203" fontId="66" fillId="0" borderId="19" xfId="128" applyNumberFormat="1" applyFont="1" applyFill="1" applyBorder="1" applyAlignment="1">
      <alignment horizontal="center"/>
    </xf>
    <xf numFmtId="203" fontId="68" fillId="0" borderId="23" xfId="128" applyNumberFormat="1" applyFont="1" applyFill="1" applyBorder="1" applyAlignment="1">
      <alignment horizontal="center"/>
    </xf>
    <xf numFmtId="0" fontId="16" fillId="0" borderId="0" xfId="128" applyFont="1" applyFill="1" applyBorder="1" applyAlignment="1">
      <alignment horizontal="center"/>
    </xf>
    <xf numFmtId="0" fontId="16" fillId="0" borderId="0" xfId="128" applyFont="1" applyFill="1" applyBorder="1" applyAlignment="1"/>
    <xf numFmtId="0" fontId="69" fillId="0" borderId="0" xfId="201" applyFont="1" applyAlignment="1">
      <alignment vertical="center"/>
    </xf>
    <xf numFmtId="3" fontId="69" fillId="0" borderId="0" xfId="201" applyNumberFormat="1" applyFont="1" applyAlignment="1">
      <alignment horizontal="center" vertical="center"/>
    </xf>
    <xf numFmtId="0" fontId="70" fillId="0" borderId="0" xfId="201" applyFont="1" applyAlignment="1">
      <alignment horizontal="center" vertical="center"/>
    </xf>
    <xf numFmtId="0" fontId="71" fillId="0" borderId="0" xfId="201" applyFont="1" applyAlignment="1">
      <alignment vertical="center"/>
    </xf>
    <xf numFmtId="3" fontId="71" fillId="0" borderId="0" xfId="201" applyNumberFormat="1" applyFont="1" applyAlignment="1">
      <alignment horizontal="center" vertical="center"/>
    </xf>
    <xf numFmtId="0" fontId="71" fillId="0" borderId="0" xfId="201" applyFont="1" applyBorder="1" applyAlignment="1">
      <alignment horizontal="right" vertical="center"/>
    </xf>
    <xf numFmtId="0" fontId="72" fillId="0" borderId="14" xfId="201" applyNumberFormat="1" applyFont="1" applyFill="1" applyBorder="1" applyAlignment="1" applyProtection="1">
      <alignment horizontal="center" vertical="center" wrapText="1"/>
    </xf>
    <xf numFmtId="3" fontId="72" fillId="0" borderId="15" xfId="201" applyNumberFormat="1" applyFont="1" applyFill="1" applyBorder="1" applyAlignment="1" applyProtection="1">
      <alignment horizontal="center" vertical="center" wrapText="1"/>
    </xf>
    <xf numFmtId="0" fontId="72" fillId="0" borderId="15" xfId="201" applyNumberFormat="1" applyFont="1" applyFill="1" applyBorder="1" applyAlignment="1" applyProtection="1">
      <alignment horizontal="center" vertical="center" wrapText="1"/>
    </xf>
    <xf numFmtId="0" fontId="72" fillId="0" borderId="17" xfId="201" applyNumberFormat="1" applyFont="1" applyFill="1" applyBorder="1" applyAlignment="1" applyProtection="1">
      <alignment horizontal="center" vertical="center" wrapText="1"/>
    </xf>
    <xf numFmtId="0" fontId="72" fillId="0" borderId="9" xfId="201" applyNumberFormat="1" applyFont="1" applyFill="1" applyBorder="1" applyAlignment="1" applyProtection="1">
      <alignment horizontal="center" vertical="center" wrapText="1"/>
    </xf>
    <xf numFmtId="3" fontId="72" fillId="0" borderId="7" xfId="201" applyNumberFormat="1" applyFont="1" applyFill="1" applyBorder="1" applyAlignment="1" applyProtection="1">
      <alignment horizontal="center" vertical="center" wrapText="1"/>
    </xf>
    <xf numFmtId="3" fontId="72" fillId="0" borderId="1" xfId="201" applyNumberFormat="1" applyFont="1" applyFill="1" applyBorder="1" applyAlignment="1" applyProtection="1">
      <alignment horizontal="center" vertical="center" wrapText="1"/>
    </xf>
    <xf numFmtId="0" fontId="72" fillId="0" borderId="7" xfId="201" applyNumberFormat="1" applyFont="1" applyFill="1" applyBorder="1" applyAlignment="1" applyProtection="1">
      <alignment horizontal="center" vertical="center" wrapText="1"/>
    </xf>
    <xf numFmtId="0" fontId="72" fillId="0" borderId="8" xfId="201" applyNumberFormat="1" applyFont="1" applyFill="1" applyBorder="1" applyAlignment="1" applyProtection="1">
      <alignment horizontal="center" vertical="center" wrapText="1"/>
    </xf>
    <xf numFmtId="0" fontId="72" fillId="0" borderId="18" xfId="201" applyNumberFormat="1" applyFont="1" applyFill="1" applyBorder="1" applyAlignment="1" applyProtection="1">
      <alignment horizontal="center" vertical="center" wrapText="1"/>
    </xf>
    <xf numFmtId="3" fontId="72" fillId="0" borderId="19" xfId="201" applyNumberFormat="1" applyFont="1" applyFill="1" applyBorder="1" applyAlignment="1" applyProtection="1">
      <alignment horizontal="center" vertical="center" wrapText="1"/>
    </xf>
    <xf numFmtId="3" fontId="72" fillId="0" borderId="20" xfId="201" applyNumberFormat="1" applyFont="1" applyFill="1" applyBorder="1" applyAlignment="1" applyProtection="1">
      <alignment horizontal="center" vertical="center" wrapText="1"/>
    </xf>
    <xf numFmtId="0" fontId="72" fillId="0" borderId="19" xfId="201" applyNumberFormat="1" applyFont="1" applyFill="1" applyBorder="1" applyAlignment="1" applyProtection="1">
      <alignment horizontal="center" vertical="center" wrapText="1"/>
    </xf>
    <xf numFmtId="0" fontId="72" fillId="0" borderId="21" xfId="201" applyNumberFormat="1" applyFont="1" applyFill="1" applyBorder="1" applyAlignment="1" applyProtection="1">
      <alignment horizontal="center" vertical="center" wrapText="1"/>
    </xf>
    <xf numFmtId="208" fontId="73" fillId="0" borderId="6" xfId="201" applyNumberFormat="1" applyFont="1" applyFill="1" applyBorder="1" applyAlignment="1" applyProtection="1">
      <alignment horizontal="center" vertical="center" wrapText="1"/>
    </xf>
    <xf numFmtId="3" fontId="38" fillId="0" borderId="4" xfId="201" applyNumberFormat="1" applyFont="1" applyFill="1" applyBorder="1" applyAlignment="1" applyProtection="1">
      <alignment horizontal="center" vertical="center" wrapText="1"/>
    </xf>
    <xf numFmtId="209" fontId="38" fillId="0" borderId="4" xfId="201" applyNumberFormat="1" applyFont="1" applyFill="1" applyBorder="1" applyAlignment="1" applyProtection="1">
      <alignment horizontal="right" vertical="center" wrapText="1"/>
    </xf>
    <xf numFmtId="209" fontId="38" fillId="0" borderId="5" xfId="201" applyNumberFormat="1" applyFont="1" applyFill="1" applyBorder="1" applyAlignment="1" applyProtection="1">
      <alignment horizontal="right" vertical="center" wrapText="1"/>
    </xf>
    <xf numFmtId="208" fontId="73" fillId="0" borderId="9" xfId="201" applyNumberFormat="1" applyFont="1" applyFill="1" applyBorder="1" applyAlignment="1" applyProtection="1">
      <alignment horizontal="left" vertical="center" wrapText="1"/>
    </xf>
    <xf numFmtId="3" fontId="38" fillId="0" borderId="7" xfId="201" applyNumberFormat="1" applyFont="1" applyFill="1" applyBorder="1" applyAlignment="1" applyProtection="1">
      <alignment horizontal="center" vertical="center" wrapText="1"/>
    </xf>
    <xf numFmtId="209" fontId="38" fillId="0" borderId="7" xfId="201" applyNumberFormat="1" applyFont="1" applyFill="1" applyBorder="1" applyAlignment="1" applyProtection="1">
      <alignment horizontal="right" vertical="center" wrapText="1"/>
    </xf>
    <xf numFmtId="209" fontId="38" fillId="0" borderId="8" xfId="201" applyNumberFormat="1" applyFont="1" applyFill="1" applyBorder="1" applyAlignment="1" applyProtection="1">
      <alignment horizontal="right" vertical="center" wrapText="1"/>
    </xf>
    <xf numFmtId="0" fontId="73" fillId="0" borderId="9" xfId="0" applyFont="1" applyFill="1" applyBorder="1" applyAlignment="1">
      <alignment vertical="center"/>
    </xf>
    <xf numFmtId="3" fontId="38" fillId="0" borderId="7" xfId="0" applyNumberFormat="1" applyFont="1" applyFill="1" applyBorder="1" applyAlignment="1">
      <alignment horizontal="center" vertical="center"/>
    </xf>
    <xf numFmtId="209" fontId="38" fillId="0" borderId="7" xfId="0" applyNumberFormat="1" applyFont="1" applyFill="1" applyBorder="1" applyAlignment="1">
      <alignment vertical="center"/>
    </xf>
    <xf numFmtId="209" fontId="38" fillId="0" borderId="8" xfId="0" applyNumberFormat="1" applyFont="1" applyFill="1" applyBorder="1" applyAlignment="1">
      <alignment vertical="center"/>
    </xf>
    <xf numFmtId="3" fontId="34" fillId="0" borderId="7" xfId="201" applyNumberFormat="1" applyFont="1" applyFill="1" applyBorder="1" applyAlignment="1" applyProtection="1">
      <alignment horizontal="center" vertical="center" wrapText="1"/>
    </xf>
    <xf numFmtId="209" fontId="34" fillId="0" borderId="8" xfId="201" applyNumberFormat="1" applyFont="1" applyFill="1" applyBorder="1" applyAlignment="1" applyProtection="1">
      <alignment horizontal="right" vertical="center" wrapText="1"/>
    </xf>
    <xf numFmtId="208" fontId="74" fillId="0" borderId="9" xfId="201" applyNumberFormat="1" applyFont="1" applyFill="1" applyBorder="1" applyAlignment="1" applyProtection="1">
      <alignment horizontal="left" vertical="center" wrapText="1"/>
    </xf>
    <xf numFmtId="0" fontId="74" fillId="0" borderId="9" xfId="0" applyFont="1" applyFill="1" applyBorder="1" applyAlignment="1">
      <alignment vertical="center"/>
    </xf>
    <xf numFmtId="3" fontId="34" fillId="0" borderId="7" xfId="0" applyNumberFormat="1" applyFont="1" applyFill="1" applyBorder="1" applyAlignment="1">
      <alignment horizontal="center" vertical="center"/>
    </xf>
    <xf numFmtId="209" fontId="34" fillId="0" borderId="7" xfId="0" applyNumberFormat="1" applyFont="1" applyFill="1" applyBorder="1" applyAlignment="1">
      <alignment vertical="center"/>
    </xf>
    <xf numFmtId="209" fontId="34" fillId="0" borderId="2" xfId="0" applyNumberFormat="1" applyFont="1" applyFill="1" applyBorder="1" applyAlignment="1">
      <alignment horizontal="center" vertical="center"/>
    </xf>
    <xf numFmtId="0" fontId="74" fillId="0" borderId="18" xfId="0" applyFont="1" applyFill="1" applyBorder="1" applyAlignment="1">
      <alignment vertical="center"/>
    </xf>
    <xf numFmtId="3" fontId="34" fillId="0" borderId="19" xfId="201" applyNumberFormat="1" applyFont="1" applyFill="1" applyBorder="1" applyAlignment="1" applyProtection="1">
      <alignment horizontal="center" vertical="center" wrapText="1"/>
    </xf>
    <xf numFmtId="3" fontId="34" fillId="0" borderId="19" xfId="0" applyNumberFormat="1" applyFont="1" applyFill="1" applyBorder="1" applyAlignment="1">
      <alignment horizontal="center" vertical="center"/>
    </xf>
    <xf numFmtId="209" fontId="34" fillId="0" borderId="19" xfId="0" applyNumberFormat="1" applyFont="1" applyFill="1" applyBorder="1" applyAlignment="1">
      <alignment vertical="center"/>
    </xf>
    <xf numFmtId="209" fontId="34" fillId="0" borderId="24" xfId="0" applyNumberFormat="1" applyFont="1" applyFill="1" applyBorder="1" applyAlignment="1">
      <alignment horizontal="center" vertical="center"/>
    </xf>
    <xf numFmtId="0" fontId="75" fillId="0" borderId="0" xfId="215" applyFont="1" applyFill="1" applyBorder="1" applyAlignment="1">
      <alignment horizontal="center" vertical="center"/>
    </xf>
    <xf numFmtId="0" fontId="71" fillId="0" borderId="0" xfId="215" applyFont="1" applyFill="1" applyBorder="1" applyAlignment="1">
      <alignment horizontal="left" vertical="center"/>
    </xf>
    <xf numFmtId="0" fontId="71" fillId="0" borderId="25" xfId="215" applyFont="1" applyFill="1" applyBorder="1" applyAlignment="1">
      <alignment horizontal="right" vertical="center"/>
    </xf>
    <xf numFmtId="0" fontId="71" fillId="0" borderId="26" xfId="215" applyFont="1" applyFill="1" applyBorder="1" applyAlignment="1">
      <alignment horizontal="center" vertical="center"/>
    </xf>
    <xf numFmtId="0" fontId="71" fillId="0" borderId="27" xfId="215" applyFont="1" applyFill="1" applyBorder="1" applyAlignment="1">
      <alignment horizontal="center" vertical="center" wrapText="1"/>
    </xf>
    <xf numFmtId="0" fontId="71" fillId="0" borderId="28" xfId="215" applyFont="1" applyFill="1" applyBorder="1" applyAlignment="1">
      <alignment horizontal="center" vertical="center" wrapText="1"/>
    </xf>
    <xf numFmtId="0" fontId="73" fillId="5" borderId="6" xfId="215" applyFont="1" applyFill="1" applyBorder="1" applyAlignment="1">
      <alignment horizontal="center" vertical="center"/>
    </xf>
    <xf numFmtId="203" fontId="13" fillId="5" borderId="4" xfId="215" applyNumberFormat="1" applyFont="1" applyFill="1" applyBorder="1" applyAlignment="1">
      <alignment horizontal="center" vertical="center"/>
    </xf>
    <xf numFmtId="10" fontId="13" fillId="5" borderId="5" xfId="3" applyNumberFormat="1" applyFont="1" applyFill="1" applyBorder="1" applyAlignment="1">
      <alignment horizontal="center" vertical="center"/>
    </xf>
    <xf numFmtId="0" fontId="73" fillId="0" borderId="9" xfId="215" applyFont="1" applyFill="1" applyBorder="1" applyAlignment="1">
      <alignment horizontal="left" vertical="center"/>
    </xf>
    <xf numFmtId="203" fontId="13" fillId="0" borderId="7" xfId="215" applyNumberFormat="1" applyFont="1" applyFill="1" applyBorder="1" applyAlignment="1">
      <alignment horizontal="center" vertical="center"/>
    </xf>
    <xf numFmtId="203" fontId="13" fillId="0" borderId="4" xfId="215" applyNumberFormat="1" applyFont="1" applyFill="1" applyBorder="1" applyAlignment="1">
      <alignment horizontal="center" vertical="center"/>
    </xf>
    <xf numFmtId="204" fontId="13" fillId="0" borderId="5" xfId="3" applyNumberFormat="1" applyFont="1" applyFill="1" applyBorder="1" applyAlignment="1">
      <alignment horizontal="center" vertical="center"/>
    </xf>
    <xf numFmtId="0" fontId="73" fillId="0" borderId="9" xfId="215" applyFont="1" applyFill="1" applyBorder="1" applyAlignment="1">
      <alignment vertical="center"/>
    </xf>
    <xf numFmtId="0" fontId="74" fillId="0" borderId="9" xfId="215" applyFont="1" applyFill="1" applyBorder="1" applyAlignment="1">
      <alignment vertical="center"/>
    </xf>
    <xf numFmtId="203" fontId="76" fillId="0" borderId="7" xfId="0" applyNumberFormat="1" applyFont="1" applyFill="1" applyBorder="1" applyAlignment="1">
      <alignment horizontal="center" vertical="center"/>
    </xf>
    <xf numFmtId="203" fontId="12" fillId="0" borderId="4" xfId="215" applyNumberFormat="1" applyFont="1" applyFill="1" applyBorder="1" applyAlignment="1">
      <alignment horizontal="center" vertical="center"/>
    </xf>
    <xf numFmtId="205" fontId="13" fillId="0" borderId="5" xfId="3" applyNumberFormat="1" applyFont="1" applyFill="1" applyBorder="1" applyAlignment="1">
      <alignment horizontal="center" vertical="center"/>
    </xf>
    <xf numFmtId="202" fontId="77" fillId="0" borderId="7" xfId="0" applyNumberFormat="1" applyFont="1" applyFill="1" applyBorder="1" applyAlignment="1">
      <alignment horizontal="center" vertical="center"/>
    </xf>
    <xf numFmtId="203" fontId="76" fillId="0" borderId="4" xfId="215" applyNumberFormat="1" applyFont="1" applyFill="1" applyBorder="1" applyAlignment="1">
      <alignment horizontal="center" vertical="center"/>
    </xf>
    <xf numFmtId="202" fontId="12" fillId="0" borderId="7" xfId="0" applyNumberFormat="1" applyFont="1" applyFill="1" applyBorder="1" applyAlignment="1">
      <alignment horizontal="center" vertical="center"/>
    </xf>
    <xf numFmtId="203" fontId="77" fillId="0" borderId="6" xfId="215" applyNumberFormat="1" applyFont="1" applyFill="1" applyBorder="1" applyAlignment="1">
      <alignment horizontal="center" vertical="center"/>
    </xf>
    <xf numFmtId="203" fontId="12" fillId="0" borderId="6" xfId="215" applyNumberFormat="1" applyFont="1" applyFill="1" applyBorder="1" applyAlignment="1">
      <alignment horizontal="center" vertical="center"/>
    </xf>
    <xf numFmtId="203" fontId="13" fillId="0" borderId="9" xfId="215" applyNumberFormat="1" applyFont="1" applyFill="1" applyBorder="1" applyAlignment="1">
      <alignment horizontal="center" vertical="center"/>
    </xf>
    <xf numFmtId="203" fontId="77" fillId="0" borderId="4" xfId="215" applyNumberFormat="1" applyFont="1" applyFill="1" applyBorder="1" applyAlignment="1">
      <alignment horizontal="center" vertical="center"/>
    </xf>
    <xf numFmtId="0" fontId="74" fillId="0" borderId="6" xfId="215" applyFont="1" applyFill="1" applyBorder="1" applyAlignment="1">
      <alignment vertical="center" wrapText="1"/>
    </xf>
    <xf numFmtId="10" fontId="13" fillId="0" borderId="5" xfId="3" applyNumberFormat="1" applyFont="1" applyFill="1" applyBorder="1" applyAlignment="1">
      <alignment horizontal="center" vertical="center"/>
    </xf>
    <xf numFmtId="203" fontId="12" fillId="0" borderId="7" xfId="215" applyNumberFormat="1" applyFont="1" applyFill="1" applyBorder="1" applyAlignment="1">
      <alignment horizontal="center" vertical="center"/>
    </xf>
    <xf numFmtId="203" fontId="77" fillId="0" borderId="7" xfId="215" applyNumberFormat="1" applyFont="1" applyFill="1" applyBorder="1" applyAlignment="1">
      <alignment horizontal="center" vertical="center"/>
    </xf>
    <xf numFmtId="203" fontId="12" fillId="0" borderId="1" xfId="215" applyNumberFormat="1" applyFont="1" applyFill="1" applyBorder="1" applyAlignment="1">
      <alignment horizontal="center" vertical="center"/>
    </xf>
    <xf numFmtId="0" fontId="73" fillId="6" borderId="9" xfId="215" applyFont="1" applyFill="1" applyBorder="1" applyAlignment="1">
      <alignment horizontal="center" vertical="center"/>
    </xf>
    <xf numFmtId="203" fontId="13" fillId="6" borderId="7" xfId="215" applyNumberFormat="1" applyFont="1" applyFill="1" applyBorder="1" applyAlignment="1">
      <alignment horizontal="center" vertical="center"/>
    </xf>
    <xf numFmtId="203" fontId="13" fillId="6" borderId="4" xfId="215" applyNumberFormat="1" applyFont="1" applyFill="1" applyBorder="1" applyAlignment="1">
      <alignment horizontal="center" vertical="center"/>
    </xf>
    <xf numFmtId="204" fontId="13" fillId="6" borderId="5" xfId="3" applyNumberFormat="1" applyFont="1" applyFill="1" applyBorder="1" applyAlignment="1">
      <alignment horizontal="center" vertical="center"/>
    </xf>
    <xf numFmtId="202" fontId="13" fillId="0" borderId="5" xfId="3" applyNumberFormat="1" applyFont="1" applyFill="1" applyBorder="1" applyAlignment="1">
      <alignment horizontal="center" vertical="center"/>
    </xf>
    <xf numFmtId="0" fontId="74" fillId="0" borderId="6" xfId="215" applyFont="1" applyFill="1" applyBorder="1" applyAlignment="1">
      <alignment vertical="center"/>
    </xf>
    <xf numFmtId="203" fontId="12" fillId="0" borderId="9" xfId="215" applyNumberFormat="1" applyFont="1" applyFill="1" applyBorder="1" applyAlignment="1">
      <alignment horizontal="center" vertical="center"/>
    </xf>
    <xf numFmtId="203" fontId="12" fillId="0" borderId="4" xfId="215" applyNumberFormat="1" applyFont="1" applyFill="1" applyBorder="1" applyAlignment="1">
      <alignment horizontal="center" vertical="center" wrapText="1"/>
    </xf>
    <xf numFmtId="0" fontId="73" fillId="0" borderId="3" xfId="215" applyFont="1" applyFill="1" applyBorder="1" applyAlignment="1">
      <alignment vertical="center"/>
    </xf>
    <xf numFmtId="0" fontId="73" fillId="0" borderId="6" xfId="215" applyFont="1" applyFill="1" applyBorder="1" applyAlignment="1">
      <alignment vertical="center"/>
    </xf>
    <xf numFmtId="203" fontId="77" fillId="0" borderId="9" xfId="215" applyNumberFormat="1" applyFont="1" applyFill="1" applyBorder="1" applyAlignment="1">
      <alignment horizontal="center" vertical="center"/>
    </xf>
    <xf numFmtId="0" fontId="73" fillId="7" borderId="29" xfId="215" applyFont="1" applyFill="1" applyBorder="1" applyAlignment="1">
      <alignment horizontal="center" vertical="center"/>
    </xf>
    <xf numFmtId="202" fontId="13" fillId="5" borderId="19" xfId="215" applyNumberFormat="1" applyFont="1" applyFill="1" applyBorder="1" applyAlignment="1">
      <alignment horizontal="center" vertical="center"/>
    </xf>
    <xf numFmtId="203" fontId="13" fillId="7" borderId="20" xfId="215" applyNumberFormat="1" applyFont="1" applyFill="1" applyBorder="1" applyAlignment="1">
      <alignment horizontal="center" vertical="center"/>
    </xf>
    <xf numFmtId="204" fontId="13" fillId="7" borderId="20" xfId="3" applyNumberFormat="1" applyFont="1" applyFill="1" applyBorder="1" applyAlignment="1">
      <alignment horizontal="center" vertical="center"/>
    </xf>
    <xf numFmtId="203" fontId="78" fillId="6" borderId="4" xfId="215" applyNumberFormat="1" applyFont="1" applyFill="1" applyBorder="1" applyAlignment="1">
      <alignment horizontal="center" vertical="center"/>
    </xf>
    <xf numFmtId="10" fontId="13" fillId="6" borderId="5" xfId="3" applyNumberFormat="1" applyFont="1" applyFill="1" applyBorder="1" applyAlignment="1">
      <alignment horizontal="center" vertical="center"/>
    </xf>
    <xf numFmtId="203" fontId="78" fillId="0" borderId="7" xfId="215" applyNumberFormat="1" applyFont="1" applyFill="1" applyBorder="1" applyAlignment="1">
      <alignment horizontal="center" vertical="center"/>
    </xf>
    <xf numFmtId="203" fontId="78" fillId="0" borderId="4" xfId="215" applyNumberFormat="1" applyFont="1" applyFill="1" applyBorder="1" applyAlignment="1">
      <alignment horizontal="center" vertical="center"/>
    </xf>
    <xf numFmtId="203" fontId="78" fillId="0" borderId="9" xfId="215" applyNumberFormat="1" applyFont="1" applyFill="1" applyBorder="1" applyAlignment="1">
      <alignment horizontal="center" vertical="center"/>
    </xf>
    <xf numFmtId="203" fontId="79" fillId="0" borderId="4" xfId="215" applyNumberFormat="1" applyFont="1" applyFill="1" applyBorder="1" applyAlignment="1">
      <alignment horizontal="center" vertical="center"/>
    </xf>
    <xf numFmtId="203" fontId="12" fillId="0" borderId="3" xfId="215" applyNumberFormat="1" applyFont="1" applyFill="1" applyBorder="1" applyAlignment="1">
      <alignment horizontal="center" vertical="center"/>
    </xf>
    <xf numFmtId="203" fontId="13" fillId="6" borderId="9" xfId="215" applyNumberFormat="1" applyFont="1" applyFill="1" applyBorder="1" applyAlignment="1">
      <alignment horizontal="center" vertical="center"/>
    </xf>
    <xf numFmtId="203" fontId="13" fillId="0" borderId="6" xfId="215" applyNumberFormat="1" applyFont="1" applyFill="1" applyBorder="1" applyAlignment="1">
      <alignment horizontal="center" vertical="center"/>
    </xf>
    <xf numFmtId="203" fontId="12" fillId="0" borderId="6" xfId="215" applyNumberFormat="1" applyFont="1" applyFill="1" applyBorder="1" applyAlignment="1">
      <alignment horizontal="center" vertical="center" wrapText="1"/>
    </xf>
    <xf numFmtId="0" fontId="73" fillId="6" borderId="29" xfId="215" applyFont="1" applyFill="1" applyBorder="1" applyAlignment="1">
      <alignment horizontal="center" vertical="center"/>
    </xf>
    <xf numFmtId="203" fontId="13" fillId="6" borderId="20" xfId="215" applyNumberFormat="1" applyFont="1" applyFill="1" applyBorder="1" applyAlignment="1">
      <alignment horizontal="center" vertical="center"/>
    </xf>
    <xf numFmtId="0" fontId="80" fillId="0" borderId="0" xfId="0" applyFont="1" applyFill="1" applyBorder="1" applyAlignment="1">
      <alignment horizontal="center" vertical="center"/>
    </xf>
    <xf numFmtId="0" fontId="81" fillId="0" borderId="0" xfId="0" applyFont="1" applyFill="1" applyBorder="1" applyAlignment="1">
      <alignment vertical="center"/>
    </xf>
    <xf numFmtId="0" fontId="81" fillId="0" borderId="0" xfId="0" applyFont="1" applyFill="1" applyBorder="1" applyAlignment="1">
      <alignment horizontal="right" vertical="center"/>
    </xf>
    <xf numFmtId="0" fontId="81" fillId="0" borderId="0" xfId="0" applyFont="1" applyFill="1" applyBorder="1" applyAlignment="1">
      <alignment horizontal="left" vertical="center"/>
    </xf>
    <xf numFmtId="0" fontId="82" fillId="0" borderId="0" xfId="0" applyFont="1" applyAlignment="1">
      <alignment horizontal="center" vertical="center" wrapText="1"/>
    </xf>
    <xf numFmtId="0" fontId="83" fillId="0" borderId="0" xfId="0" applyFont="1" applyAlignment="1">
      <alignment horizontal="center" vertical="center"/>
    </xf>
    <xf numFmtId="0" fontId="84" fillId="0" borderId="0" xfId="128" applyNumberFormat="1" applyFont="1" applyFill="1" applyBorder="1" applyAlignment="1" applyProtection="1">
      <alignment horizontal="center" vertical="center" wrapText="1"/>
    </xf>
    <xf numFmtId="206" fontId="84" fillId="0" borderId="0" xfId="128" applyNumberFormat="1" applyFont="1" applyFill="1" applyBorder="1" applyAlignment="1" applyProtection="1">
      <alignment horizontal="center" vertical="center" wrapText="1"/>
    </xf>
    <xf numFmtId="0" fontId="71" fillId="0" borderId="0" xfId="128" applyFont="1" applyFill="1" applyBorder="1" applyAlignment="1">
      <alignment horizontal="left" vertical="center" wrapText="1"/>
    </xf>
    <xf numFmtId="206" fontId="71" fillId="0" borderId="0" xfId="128" applyNumberFormat="1" applyFont="1" applyFill="1" applyBorder="1" applyAlignment="1">
      <alignment horizontal="center" vertical="center" wrapText="1"/>
    </xf>
    <xf numFmtId="203" fontId="71" fillId="0" borderId="0" xfId="128" applyNumberFormat="1" applyFont="1" applyFill="1" applyBorder="1" applyAlignment="1">
      <alignment horizontal="centerContinuous" vertical="center" wrapText="1"/>
    </xf>
    <xf numFmtId="203" fontId="71" fillId="0" borderId="0" xfId="128" applyNumberFormat="1" applyFont="1" applyFill="1" applyBorder="1" applyAlignment="1">
      <alignment horizontal="right" vertical="center" wrapText="1"/>
    </xf>
    <xf numFmtId="0" fontId="71" fillId="0" borderId="14" xfId="128" applyNumberFormat="1" applyFont="1" applyFill="1" applyBorder="1" applyAlignment="1" applyProtection="1">
      <alignment horizontal="center" vertical="center" wrapText="1"/>
    </xf>
    <xf numFmtId="0" fontId="71" fillId="0" borderId="15" xfId="128" applyNumberFormat="1" applyFont="1" applyFill="1" applyBorder="1" applyAlignment="1" applyProtection="1">
      <alignment horizontal="center" vertical="center" wrapText="1"/>
    </xf>
    <xf numFmtId="206" fontId="71" fillId="0" borderId="16" xfId="128" applyNumberFormat="1" applyFont="1" applyFill="1" applyBorder="1" applyAlignment="1" applyProtection="1">
      <alignment horizontal="center" vertical="center" wrapText="1"/>
    </xf>
    <xf numFmtId="203" fontId="71" fillId="0" borderId="15" xfId="128" applyNumberFormat="1" applyFont="1" applyFill="1" applyBorder="1" applyAlignment="1" applyProtection="1">
      <alignment horizontal="center" vertical="center" wrapText="1"/>
    </xf>
    <xf numFmtId="203" fontId="71" fillId="0" borderId="17" xfId="128" applyNumberFormat="1" applyFont="1" applyFill="1" applyBorder="1" applyAlignment="1" applyProtection="1">
      <alignment horizontal="center" vertical="center" wrapText="1"/>
    </xf>
    <xf numFmtId="0" fontId="71" fillId="0" borderId="18" xfId="128" applyNumberFormat="1" applyFont="1" applyFill="1" applyBorder="1" applyAlignment="1" applyProtection="1">
      <alignment horizontal="center" vertical="center" wrapText="1"/>
    </xf>
    <xf numFmtId="0" fontId="71" fillId="0" borderId="19" xfId="128" applyNumberFormat="1" applyFont="1" applyFill="1" applyBorder="1" applyAlignment="1" applyProtection="1">
      <alignment horizontal="center" vertical="center" wrapText="1"/>
    </xf>
    <xf numFmtId="206" fontId="71" fillId="0" borderId="20" xfId="128" applyNumberFormat="1" applyFont="1" applyFill="1" applyBorder="1" applyAlignment="1" applyProtection="1">
      <alignment horizontal="center" vertical="center" wrapText="1"/>
    </xf>
    <xf numFmtId="203" fontId="71" fillId="0" borderId="19" xfId="128" applyNumberFormat="1" applyFont="1" applyFill="1" applyBorder="1" applyAlignment="1" applyProtection="1">
      <alignment horizontal="center" vertical="center" wrapText="1"/>
    </xf>
    <xf numFmtId="203" fontId="71" fillId="0" borderId="21" xfId="128" applyNumberFormat="1" applyFont="1" applyFill="1" applyBorder="1" applyAlignment="1" applyProtection="1">
      <alignment horizontal="center" vertical="center" wrapText="1"/>
    </xf>
    <xf numFmtId="0" fontId="65" fillId="0" borderId="0" xfId="128" applyFill="1" applyBorder="1" applyAlignment="1"/>
    <xf numFmtId="0" fontId="85" fillId="0" borderId="0" xfId="201" applyFont="1" applyAlignment="1">
      <alignment horizontal="center" vertical="center"/>
    </xf>
    <xf numFmtId="3" fontId="85" fillId="0" borderId="0" xfId="201" applyNumberFormat="1" applyFont="1" applyAlignment="1">
      <alignment horizontal="center" vertical="center"/>
    </xf>
    <xf numFmtId="0" fontId="71" fillId="0" borderId="25" xfId="215" applyFont="1" applyFill="1" applyBorder="1" applyAlignment="1">
      <alignment horizontal="center" vertical="center"/>
    </xf>
    <xf numFmtId="203" fontId="13" fillId="3" borderId="4" xfId="215" applyNumberFormat="1" applyFont="1" applyFill="1" applyBorder="1" applyAlignment="1">
      <alignment horizontal="center" vertical="center"/>
    </xf>
    <xf numFmtId="10" fontId="13" fillId="3" borderId="5" xfId="3" applyNumberFormat="1" applyFont="1" applyFill="1" applyBorder="1" applyAlignment="1">
      <alignment horizontal="center" vertical="center"/>
    </xf>
    <xf numFmtId="0" fontId="73" fillId="7" borderId="9" xfId="215" applyFont="1" applyFill="1" applyBorder="1" applyAlignment="1">
      <alignment horizontal="center" vertical="center"/>
    </xf>
    <xf numFmtId="203" fontId="13" fillId="8" borderId="7" xfId="215" applyNumberFormat="1" applyFont="1" applyFill="1" applyBorder="1" applyAlignment="1">
      <alignment horizontal="center" vertical="center"/>
    </xf>
    <xf numFmtId="203" fontId="13" fillId="8" borderId="4" xfId="215" applyNumberFormat="1" applyFont="1" applyFill="1" applyBorder="1" applyAlignment="1">
      <alignment horizontal="center" vertical="center"/>
    </xf>
    <xf numFmtId="204" fontId="13" fillId="8" borderId="5" xfId="3" applyNumberFormat="1" applyFont="1" applyFill="1" applyBorder="1" applyAlignment="1">
      <alignment horizontal="center" vertical="center"/>
    </xf>
    <xf numFmtId="0" fontId="86" fillId="8" borderId="18" xfId="215" applyFont="1" applyFill="1" applyBorder="1" applyAlignment="1">
      <alignment horizontal="center" vertical="center"/>
    </xf>
    <xf numFmtId="203" fontId="87" fillId="8" borderId="19" xfId="215" applyNumberFormat="1" applyFont="1" applyFill="1" applyBorder="1" applyAlignment="1">
      <alignment horizontal="center" vertical="center"/>
    </xf>
    <xf numFmtId="203" fontId="87" fillId="8" borderId="20" xfId="215" applyNumberFormat="1" applyFont="1" applyFill="1" applyBorder="1" applyAlignment="1">
      <alignment horizontal="center" vertical="center"/>
    </xf>
    <xf numFmtId="204" fontId="87" fillId="8" borderId="20" xfId="3" applyNumberFormat="1" applyFont="1" applyFill="1" applyBorder="1" applyAlignment="1">
      <alignment horizontal="center" vertical="center"/>
    </xf>
    <xf numFmtId="203" fontId="12" fillId="0" borderId="12" xfId="215" applyNumberFormat="1" applyFont="1" applyFill="1" applyBorder="1" applyAlignment="1">
      <alignment horizontal="center" vertical="center"/>
    </xf>
    <xf numFmtId="203" fontId="13" fillId="7" borderId="7" xfId="215" applyNumberFormat="1" applyFont="1" applyFill="1" applyBorder="1" applyAlignment="1">
      <alignment horizontal="center" vertical="center"/>
    </xf>
    <xf numFmtId="203" fontId="13" fillId="7" borderId="4" xfId="215" applyNumberFormat="1" applyFont="1" applyFill="1" applyBorder="1" applyAlignment="1">
      <alignment horizontal="center" vertical="center"/>
    </xf>
    <xf numFmtId="204" fontId="13" fillId="7" borderId="5" xfId="3" applyNumberFormat="1" applyFont="1" applyFill="1" applyBorder="1" applyAlignment="1">
      <alignment horizontal="center" vertical="center"/>
    </xf>
    <xf numFmtId="204" fontId="13" fillId="3" borderId="5" xfId="3" applyNumberFormat="1" applyFont="1" applyFill="1" applyBorder="1" applyAlignment="1">
      <alignment horizontal="center" vertical="center"/>
    </xf>
    <xf numFmtId="202" fontId="13" fillId="3" borderId="5" xfId="3" applyNumberFormat="1" applyFont="1" applyFill="1" applyBorder="1" applyAlignment="1">
      <alignment horizontal="center" vertical="center"/>
    </xf>
    <xf numFmtId="0" fontId="0" fillId="0" borderId="13" xfId="0" applyFill="1" applyBorder="1">
      <alignment vertical="center"/>
    </xf>
    <xf numFmtId="0" fontId="0" fillId="0" borderId="10" xfId="0" applyBorder="1">
      <alignment vertical="center"/>
    </xf>
    <xf numFmtId="0" fontId="73" fillId="7" borderId="18" xfId="215" applyFont="1" applyFill="1" applyBorder="1" applyAlignment="1">
      <alignment horizontal="center" vertical="center"/>
    </xf>
    <xf numFmtId="203" fontId="13" fillId="8" borderId="20" xfId="215" applyNumberFormat="1" applyFont="1" applyFill="1" applyBorder="1" applyAlignment="1">
      <alignment horizontal="center" vertical="center"/>
    </xf>
  </cellXfs>
  <cellStyles count="22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Accent2 - 40% 7 11" xfId="49"/>
    <cellStyle name="Comma  - Style6 5 11 3" xfId="50"/>
    <cellStyle name="常规 5 2 2 4 14" xfId="51"/>
    <cellStyle name="Accent1 - 60% 10 11" xfId="52"/>
    <cellStyle name="Accent5 9" xfId="53"/>
    <cellStyle name="表标题 12 3 4" xfId="54"/>
    <cellStyle name="Accent6 - 40% 10 2 2" xfId="55"/>
    <cellStyle name="Accent6 - 60% 5 9" xfId="56"/>
    <cellStyle name="Accent4 - 20% 2 11 2" xfId="57"/>
    <cellStyle name="Accent1 - 20% 8 5 2" xfId="58"/>
    <cellStyle name="Accent3 - 20% 10 14" xfId="59"/>
    <cellStyle name="SHADEDSTORES 6 2 5 3" xfId="60"/>
    <cellStyle name="40% - 强调文字颜色 3 2 4" xfId="61"/>
    <cellStyle name="差_2015年元-12月收支 4 15" xfId="62"/>
    <cellStyle name="Accent5 - 20% 4 4" xfId="63"/>
    <cellStyle name="Accent5 - 60% 8 2 3" xfId="64"/>
    <cellStyle name="Accent2 7 13" xfId="65"/>
    <cellStyle name="Accent3 5 14" xfId="66"/>
    <cellStyle name="regstoresfromspecstores 5" xfId="67"/>
    <cellStyle name="Accent2 8 2 4" xfId="68"/>
    <cellStyle name="Input [yellow] 2 10" xfId="69"/>
    <cellStyle name="PSInt 4" xfId="70"/>
    <cellStyle name="好_元-3月开发区税收收入完成情况表 2 12" xfId="71"/>
    <cellStyle name="Accent6 5 12" xfId="72"/>
    <cellStyle name="Accent4 10 4" xfId="73"/>
    <cellStyle name="Accent3 - 40% 9 13 2" xfId="74"/>
    <cellStyle name="Accent3 - 20% 4" xfId="75"/>
    <cellStyle name="好_2015年开发区收支预算表20150826定稿（加科技明细）结算后调整 2 9" xfId="76"/>
    <cellStyle name="差_2013年财政收支表（2月8日） 2 11" xfId="77"/>
    <cellStyle name="Accent3 - 40% 8 8 2" xfId="78"/>
    <cellStyle name="Accent4 - 60% 8 13" xfId="79"/>
    <cellStyle name="Accent6 - 40% 11 11 3" xfId="80"/>
    <cellStyle name="强调文字颜色 4 7" xfId="81"/>
    <cellStyle name="Accent5 3 2 6" xfId="82"/>
    <cellStyle name="好_123 7 14" xfId="83"/>
    <cellStyle name="_ET_STYLE_NoName_00__Book1_1 4 4" xfId="84"/>
    <cellStyle name="Accent6 4 15" xfId="85"/>
    <cellStyle name="Currency [0] 6 3" xfId="86"/>
    <cellStyle name="_Book1_2 4" xfId="87"/>
    <cellStyle name="强调 1 4" xfId="88"/>
    <cellStyle name="_Book1_1_Book1 6" xfId="89"/>
    <cellStyle name="Percent [2] 8" xfId="90"/>
    <cellStyle name="差_财政优惠政策计算表20140527 5" xfId="91"/>
    <cellStyle name="Accent3 - 60% 4 7" xfId="92"/>
    <cellStyle name="Prefilled 5 4 3" xfId="93"/>
    <cellStyle name="Copied" xfId="94"/>
    <cellStyle name="t_HVAC Equipment (3)" xfId="95"/>
    <cellStyle name="Accent2 - 40% 7 7 2" xfId="96"/>
    <cellStyle name="Header2 3 6" xfId="97"/>
    <cellStyle name="HEADING1 5" xfId="98"/>
    <cellStyle name="entry box 5 5" xfId="99"/>
    <cellStyle name="Accent4 5 11" xfId="100"/>
    <cellStyle name="HEADING2 2" xfId="101"/>
    <cellStyle name="Accent6 - 60% 4 11" xfId="102"/>
    <cellStyle name="40% - 强调文字颜色 4 4 2" xfId="103"/>
    <cellStyle name="PSSpacer 9" xfId="104"/>
    <cellStyle name="编号 5" xfId="105"/>
    <cellStyle name="40% - 强调文字颜色 1 3" xfId="106"/>
    <cellStyle name="货币 2 12 15 2" xfId="107"/>
    <cellStyle name="60% - 强调文字颜色 3 2 4" xfId="108"/>
    <cellStyle name="Accent2 - 60% 2 2" xfId="109"/>
    <cellStyle name="捠壿 [0.00]_Region Orders (2)" xfId="110"/>
    <cellStyle name="_ET_STYLE_NoName_00_" xfId="111"/>
    <cellStyle name="Accent5 - 20% 3 3" xfId="112"/>
    <cellStyle name="Percent_!!!GO" xfId="113"/>
    <cellStyle name="PSDate 16" xfId="114"/>
    <cellStyle name="Date 4" xfId="115"/>
    <cellStyle name="Comma [0] 6 3" xfId="116"/>
    <cellStyle name="_Book1_Book1" xfId="117"/>
    <cellStyle name="Total 3" xfId="118"/>
    <cellStyle name="未定义 2 11" xfId="119"/>
    <cellStyle name="Linked Cells" xfId="120"/>
    <cellStyle name="小数 10 15" xfId="121"/>
    <cellStyle name="Calc Currency (0) 3" xfId="122"/>
    <cellStyle name="40% - 强调文字颜色 6 2 6" xfId="123"/>
    <cellStyle name="Body 2 2" xfId="124"/>
    <cellStyle name="Entered 2 4" xfId="125"/>
    <cellStyle name="强调文字颜色 2 7" xfId="126"/>
    <cellStyle name="标题 3 2 4" xfId="127"/>
    <cellStyle name="常规_收支表" xfId="128"/>
    <cellStyle name="PSChar 15" xfId="129"/>
    <cellStyle name="40% - 强调文字颜色 2 4 2" xfId="130"/>
    <cellStyle name="20% - 强调文字颜色 2 2 3" xfId="131"/>
    <cellStyle name="数字 12" xfId="132"/>
    <cellStyle name="PSDec 12" xfId="133"/>
    <cellStyle name="差_Book1 5 15" xfId="134"/>
    <cellStyle name="Comma_!!!GO" xfId="135"/>
    <cellStyle name="Fixed" xfId="136"/>
    <cellStyle name="60% - 强调文字颜色 1 4" xfId="137"/>
    <cellStyle name="标题 1 2 3" xfId="138"/>
    <cellStyle name="好_Book1 6 15" xfId="139"/>
    <cellStyle name="强调 2 9" xfId="140"/>
    <cellStyle name="后继超链接 8" xfId="141"/>
    <cellStyle name="计算 7" xfId="142"/>
    <cellStyle name="Grey" xfId="143"/>
    <cellStyle name="霓付_95" xfId="144"/>
    <cellStyle name="后继超级链接 10" xfId="145"/>
    <cellStyle name="普通_“三部” (2)" xfId="146"/>
    <cellStyle name="超级链接 5" xfId="147"/>
    <cellStyle name="Input Cells 7" xfId="148"/>
    <cellStyle name="强调 3 3" xfId="149"/>
    <cellStyle name="标题 4 2 3" xfId="150"/>
    <cellStyle name="差_Book1 6" xfId="151"/>
    <cellStyle name="Millares_96 Risk" xfId="152"/>
    <cellStyle name="Hyperlink_VERA" xfId="153"/>
    <cellStyle name="60% - 强调文字颜色 2 2 4" xfId="154"/>
    <cellStyle name="Header1 5" xfId="155"/>
    <cellStyle name="RevList 3" xfId="156"/>
    <cellStyle name="霓付 [0]_95" xfId="157"/>
    <cellStyle name="寘嬫愗傝 [0.00]_Region Orders (2)" xfId="158"/>
    <cellStyle name="Subtotal" xfId="159"/>
    <cellStyle name="常规 3 32" xfId="160"/>
    <cellStyle name="Milliers [0]_!!!GO" xfId="161"/>
    <cellStyle name="标题 2 2 3" xfId="162"/>
    <cellStyle name="Norma,_laroux_4_营业在建 (2)_E21" xfId="163"/>
    <cellStyle name="输入 7" xfId="164"/>
    <cellStyle name="输出 7" xfId="165"/>
    <cellStyle name="New Times Roman" xfId="166"/>
    <cellStyle name="Normal - Style1 5" xfId="167"/>
    <cellStyle name="Dollar (zero dec)" xfId="168"/>
    <cellStyle name="强调文字颜色 6 7" xfId="169"/>
    <cellStyle name="Standard_AREAS" xfId="170"/>
    <cellStyle name="Mon閠aire [0]_!!!GO" xfId="171"/>
    <cellStyle name="强调文字颜色 1 7" xfId="172"/>
    <cellStyle name="args.style" xfId="173"/>
    <cellStyle name="借出原因" xfId="174"/>
    <cellStyle name="烹拳 [0]_95" xfId="175"/>
    <cellStyle name="解释性文本 7" xfId="176"/>
    <cellStyle name="部门" xfId="177"/>
    <cellStyle name="检查单元格 7" xfId="178"/>
    <cellStyle name="Milliers_!!!GO" xfId="179"/>
    <cellStyle name="HEADINGSTOP" xfId="180"/>
    <cellStyle name="注释 7 2" xfId="181"/>
    <cellStyle name="Millares [0]_96 Risk" xfId="182"/>
    <cellStyle name="适中 7" xfId="183"/>
    <cellStyle name="昗弨_Pacific Region P&amp;L" xfId="184"/>
    <cellStyle name="标题 6" xfId="185"/>
    <cellStyle name="貨幣_DDC Panel Order form" xfId="186"/>
    <cellStyle name="Moneda_96 Risk" xfId="187"/>
    <cellStyle name="no dec" xfId="188"/>
    <cellStyle name="comma zerodec" xfId="189"/>
    <cellStyle name="specstores" xfId="190"/>
    <cellStyle name="烹拳_95" xfId="191"/>
    <cellStyle name="分级显示行_1_13区汇总" xfId="192"/>
    <cellStyle name="数量" xfId="193"/>
    <cellStyle name="ColLevel_0" xfId="194"/>
    <cellStyle name="一般_EUitemdb-imp2c-add" xfId="195"/>
    <cellStyle name="Moneda [0]_96 Risk" xfId="196"/>
    <cellStyle name="HEADINGS" xfId="197"/>
    <cellStyle name="商品名称" xfId="198"/>
    <cellStyle name="链接单元格 7" xfId="199"/>
    <cellStyle name="捠壿_Region Orders (2)" xfId="200"/>
    <cellStyle name="常规_2014年开发区管委会部门预算收支表（使用）" xfId="201"/>
    <cellStyle name="分级显示列_1_Book1" xfId="202"/>
    <cellStyle name="千分位[0]_DDC Panel Order form" xfId="203"/>
    <cellStyle name="常规_2015年元-12月收支" xfId="204"/>
    <cellStyle name="Currency1" xfId="205"/>
    <cellStyle name="汇总 7" xfId="206"/>
    <cellStyle name="per.style" xfId="207"/>
    <cellStyle name="PSHeading" xfId="208"/>
    <cellStyle name="Pourcentage_pldt" xfId="209"/>
    <cellStyle name="钎霖_4岿角利" xfId="210"/>
    <cellStyle name="强调文字颜色 3 7" xfId="211"/>
    <cellStyle name="标题1" xfId="212"/>
    <cellStyle name="Currency_!!!GO" xfId="213"/>
    <cellStyle name="常规_2015年开发区收支预算表20150301" xfId="214"/>
    <cellStyle name="常规_2012年预算收支总表(人大)" xfId="215"/>
    <cellStyle name="日期" xfId="216"/>
    <cellStyle name="警告文本 7" xfId="217"/>
    <cellStyle name="Ç¥ÁØ_ÀÎÀç°³¹ß¿ø" xfId="218"/>
    <cellStyle name="6mal" xfId="21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65288;3.15&#35760;&#36134;&#65289;2024&#21688;&#23425;&#39640;&#26032;&#21306;&#39044;&#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
      <sheetName val="目录"/>
      <sheetName val="2023年咸宁高新区预算执行情况表"/>
      <sheetName val="2024年咸宁高新区预算收支情况表"/>
      <sheetName val="2024年咸宁高新区一般公共预算支出情况表"/>
      <sheetName val="2024年高新区部门预算支出"/>
      <sheetName val="人员类支出 "/>
      <sheetName val="运转类支出明细 "/>
      <sheetName val="特定目标类支出明细 "/>
      <sheetName val="基金收入预算 "/>
      <sheetName val="基金支出预算  "/>
    </sheetNames>
    <sheetDataSet>
      <sheetData sheetId="0"/>
      <sheetData sheetId="1"/>
      <sheetData sheetId="2"/>
      <sheetData sheetId="3"/>
      <sheetData sheetId="4"/>
      <sheetData sheetId="5"/>
      <sheetData sheetId="6"/>
      <sheetData sheetId="7"/>
      <sheetData sheetId="8">
        <row r="135">
          <cell r="F135">
            <v>100</v>
          </cell>
        </row>
      </sheetData>
      <sheetData sheetId="9"/>
      <sheetData sheetId="1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A1" sqref="A1:N35"/>
    </sheetView>
  </sheetViews>
  <sheetFormatPr defaultColWidth="9" defaultRowHeight="13.5"/>
  <sheetData>
    <row r="1" spans="1:14">
      <c r="A1" s="396" t="s">
        <v>0</v>
      </c>
      <c r="B1" s="397"/>
      <c r="C1" s="397"/>
      <c r="D1" s="397"/>
      <c r="E1" s="397"/>
      <c r="F1" s="397"/>
      <c r="G1" s="397"/>
      <c r="H1" s="397"/>
      <c r="I1" s="397"/>
      <c r="J1" s="397"/>
      <c r="K1" s="397"/>
      <c r="L1" s="397"/>
      <c r="M1" s="397"/>
      <c r="N1" s="397"/>
    </row>
    <row r="2" spans="1:14">
      <c r="A2" s="397"/>
      <c r="B2" s="397"/>
      <c r="C2" s="397"/>
      <c r="D2" s="397"/>
      <c r="E2" s="397"/>
      <c r="F2" s="397"/>
      <c r="G2" s="397"/>
      <c r="H2" s="397"/>
      <c r="I2" s="397"/>
      <c r="J2" s="397"/>
      <c r="K2" s="397"/>
      <c r="L2" s="397"/>
      <c r="M2" s="397"/>
      <c r="N2" s="397"/>
    </row>
    <row r="3" spans="1:14">
      <c r="A3" s="397"/>
      <c r="B3" s="397"/>
      <c r="C3" s="397"/>
      <c r="D3" s="397"/>
      <c r="E3" s="397"/>
      <c r="F3" s="397"/>
      <c r="G3" s="397"/>
      <c r="H3" s="397"/>
      <c r="I3" s="397"/>
      <c r="J3" s="397"/>
      <c r="K3" s="397"/>
      <c r="L3" s="397"/>
      <c r="M3" s="397"/>
      <c r="N3" s="397"/>
    </row>
    <row r="4" spans="1:14">
      <c r="A4" s="397"/>
      <c r="B4" s="397"/>
      <c r="C4" s="397"/>
      <c r="D4" s="397"/>
      <c r="E4" s="397"/>
      <c r="F4" s="397"/>
      <c r="G4" s="397"/>
      <c r="H4" s="397"/>
      <c r="I4" s="397"/>
      <c r="J4" s="397"/>
      <c r="K4" s="397"/>
      <c r="L4" s="397"/>
      <c r="M4" s="397"/>
      <c r="N4" s="397"/>
    </row>
    <row r="5" spans="1:14">
      <c r="A5" s="397"/>
      <c r="B5" s="397"/>
      <c r="C5" s="397"/>
      <c r="D5" s="397"/>
      <c r="E5" s="397"/>
      <c r="F5" s="397"/>
      <c r="G5" s="397"/>
      <c r="H5" s="397"/>
      <c r="I5" s="397"/>
      <c r="J5" s="397"/>
      <c r="K5" s="397"/>
      <c r="L5" s="397"/>
      <c r="M5" s="397"/>
      <c r="N5" s="397"/>
    </row>
    <row r="6" spans="1:14">
      <c r="A6" s="397"/>
      <c r="B6" s="397"/>
      <c r="C6" s="397"/>
      <c r="D6" s="397"/>
      <c r="E6" s="397"/>
      <c r="F6" s="397"/>
      <c r="G6" s="397"/>
      <c r="H6" s="397"/>
      <c r="I6" s="397"/>
      <c r="J6" s="397"/>
      <c r="K6" s="397"/>
      <c r="L6" s="397"/>
      <c r="M6" s="397"/>
      <c r="N6" s="397"/>
    </row>
    <row r="7" spans="1:14">
      <c r="A7" s="397"/>
      <c r="B7" s="397"/>
      <c r="C7" s="397"/>
      <c r="D7" s="397"/>
      <c r="E7" s="397"/>
      <c r="F7" s="397"/>
      <c r="G7" s="397"/>
      <c r="H7" s="397"/>
      <c r="I7" s="397"/>
      <c r="J7" s="397"/>
      <c r="K7" s="397"/>
      <c r="L7" s="397"/>
      <c r="M7" s="397"/>
      <c r="N7" s="397"/>
    </row>
    <row r="8" spans="1:14">
      <c r="A8" s="397"/>
      <c r="B8" s="397"/>
      <c r="C8" s="397"/>
      <c r="D8" s="397"/>
      <c r="E8" s="397"/>
      <c r="F8" s="397"/>
      <c r="G8" s="397"/>
      <c r="H8" s="397"/>
      <c r="I8" s="397"/>
      <c r="J8" s="397"/>
      <c r="K8" s="397"/>
      <c r="L8" s="397"/>
      <c r="M8" s="397"/>
      <c r="N8" s="397"/>
    </row>
    <row r="9" spans="1:14">
      <c r="A9" s="397"/>
      <c r="B9" s="397"/>
      <c r="C9" s="397"/>
      <c r="D9" s="397"/>
      <c r="E9" s="397"/>
      <c r="F9" s="397"/>
      <c r="G9" s="397"/>
      <c r="H9" s="397"/>
      <c r="I9" s="397"/>
      <c r="J9" s="397"/>
      <c r="K9" s="397"/>
      <c r="L9" s="397"/>
      <c r="M9" s="397"/>
      <c r="N9" s="397"/>
    </row>
    <row r="10" spans="1:14">
      <c r="A10" s="397"/>
      <c r="B10" s="397"/>
      <c r="C10" s="397"/>
      <c r="D10" s="397"/>
      <c r="E10" s="397"/>
      <c r="F10" s="397"/>
      <c r="G10" s="397"/>
      <c r="H10" s="397"/>
      <c r="I10" s="397"/>
      <c r="J10" s="397"/>
      <c r="K10" s="397"/>
      <c r="L10" s="397"/>
      <c r="M10" s="397"/>
      <c r="N10" s="397"/>
    </row>
    <row r="11" spans="1:14">
      <c r="A11" s="397"/>
      <c r="B11" s="397"/>
      <c r="C11" s="397"/>
      <c r="D11" s="397"/>
      <c r="E11" s="397"/>
      <c r="F11" s="397"/>
      <c r="G11" s="397"/>
      <c r="H11" s="397"/>
      <c r="I11" s="397"/>
      <c r="J11" s="397"/>
      <c r="K11" s="397"/>
      <c r="L11" s="397"/>
      <c r="M11" s="397"/>
      <c r="N11" s="397"/>
    </row>
    <row r="12" spans="1:14">
      <c r="A12" s="397"/>
      <c r="B12" s="397"/>
      <c r="C12" s="397"/>
      <c r="D12" s="397"/>
      <c r="E12" s="397"/>
      <c r="F12" s="397"/>
      <c r="G12" s="397"/>
      <c r="H12" s="397"/>
      <c r="I12" s="397"/>
      <c r="J12" s="397"/>
      <c r="K12" s="397"/>
      <c r="L12" s="397"/>
      <c r="M12" s="397"/>
      <c r="N12" s="397"/>
    </row>
    <row r="13" spans="1:14">
      <c r="A13" s="397"/>
      <c r="B13" s="397"/>
      <c r="C13" s="397"/>
      <c r="D13" s="397"/>
      <c r="E13" s="397"/>
      <c r="F13" s="397"/>
      <c r="G13" s="397"/>
      <c r="H13" s="397"/>
      <c r="I13" s="397"/>
      <c r="J13" s="397"/>
      <c r="K13" s="397"/>
      <c r="L13" s="397"/>
      <c r="M13" s="397"/>
      <c r="N13" s="397"/>
    </row>
    <row r="14" spans="1:14">
      <c r="A14" s="397"/>
      <c r="B14" s="397"/>
      <c r="C14" s="397"/>
      <c r="D14" s="397"/>
      <c r="E14" s="397"/>
      <c r="F14" s="397"/>
      <c r="G14" s="397"/>
      <c r="H14" s="397"/>
      <c r="I14" s="397"/>
      <c r="J14" s="397"/>
      <c r="K14" s="397"/>
      <c r="L14" s="397"/>
      <c r="M14" s="397"/>
      <c r="N14" s="397"/>
    </row>
    <row r="15" spans="1:14">
      <c r="A15" s="397"/>
      <c r="B15" s="397"/>
      <c r="C15" s="397"/>
      <c r="D15" s="397"/>
      <c r="E15" s="397"/>
      <c r="F15" s="397"/>
      <c r="G15" s="397"/>
      <c r="H15" s="397"/>
      <c r="I15" s="397"/>
      <c r="J15" s="397"/>
      <c r="K15" s="397"/>
      <c r="L15" s="397"/>
      <c r="M15" s="397"/>
      <c r="N15" s="397"/>
    </row>
    <row r="16" spans="1:14">
      <c r="A16" s="397"/>
      <c r="B16" s="397"/>
      <c r="C16" s="397"/>
      <c r="D16" s="397"/>
      <c r="E16" s="397"/>
      <c r="F16" s="397"/>
      <c r="G16" s="397"/>
      <c r="H16" s="397"/>
      <c r="I16" s="397"/>
      <c r="J16" s="397"/>
      <c r="K16" s="397"/>
      <c r="L16" s="397"/>
      <c r="M16" s="397"/>
      <c r="N16" s="397"/>
    </row>
    <row r="17" spans="1:14">
      <c r="A17" s="397"/>
      <c r="B17" s="397"/>
      <c r="C17" s="397"/>
      <c r="D17" s="397"/>
      <c r="E17" s="397"/>
      <c r="F17" s="397"/>
      <c r="G17" s="397"/>
      <c r="H17" s="397"/>
      <c r="I17" s="397"/>
      <c r="J17" s="397"/>
      <c r="K17" s="397"/>
      <c r="L17" s="397"/>
      <c r="M17" s="397"/>
      <c r="N17" s="397"/>
    </row>
    <row r="18" spans="1:14">
      <c r="A18" s="397"/>
      <c r="B18" s="397"/>
      <c r="C18" s="397"/>
      <c r="D18" s="397"/>
      <c r="E18" s="397"/>
      <c r="F18" s="397"/>
      <c r="G18" s="397"/>
      <c r="H18" s="397"/>
      <c r="I18" s="397"/>
      <c r="J18" s="397"/>
      <c r="K18" s="397"/>
      <c r="L18" s="397"/>
      <c r="M18" s="397"/>
      <c r="N18" s="397"/>
    </row>
    <row r="19" spans="1:14">
      <c r="A19" s="397"/>
      <c r="B19" s="397"/>
      <c r="C19" s="397"/>
      <c r="D19" s="397"/>
      <c r="E19" s="397"/>
      <c r="F19" s="397"/>
      <c r="G19" s="397"/>
      <c r="H19" s="397"/>
      <c r="I19" s="397"/>
      <c r="J19" s="397"/>
      <c r="K19" s="397"/>
      <c r="L19" s="397"/>
      <c r="M19" s="397"/>
      <c r="N19" s="397"/>
    </row>
    <row r="20" spans="1:14">
      <c r="A20" s="397"/>
      <c r="B20" s="397"/>
      <c r="C20" s="397"/>
      <c r="D20" s="397"/>
      <c r="E20" s="397"/>
      <c r="F20" s="397"/>
      <c r="G20" s="397"/>
      <c r="H20" s="397"/>
      <c r="I20" s="397"/>
      <c r="J20" s="397"/>
      <c r="K20" s="397"/>
      <c r="L20" s="397"/>
      <c r="M20" s="397"/>
      <c r="N20" s="397"/>
    </row>
    <row r="21" spans="1:14">
      <c r="A21" s="397"/>
      <c r="B21" s="397"/>
      <c r="C21" s="397"/>
      <c r="D21" s="397"/>
      <c r="E21" s="397"/>
      <c r="F21" s="397"/>
      <c r="G21" s="397"/>
      <c r="H21" s="397"/>
      <c r="I21" s="397"/>
      <c r="J21" s="397"/>
      <c r="K21" s="397"/>
      <c r="L21" s="397"/>
      <c r="M21" s="397"/>
      <c r="N21" s="397"/>
    </row>
    <row r="22" spans="1:14">
      <c r="A22" s="397"/>
      <c r="B22" s="397"/>
      <c r="C22" s="397"/>
      <c r="D22" s="397"/>
      <c r="E22" s="397"/>
      <c r="F22" s="397"/>
      <c r="G22" s="397"/>
      <c r="H22" s="397"/>
      <c r="I22" s="397"/>
      <c r="J22" s="397"/>
      <c r="K22" s="397"/>
      <c r="L22" s="397"/>
      <c r="M22" s="397"/>
      <c r="N22" s="397"/>
    </row>
    <row r="23" spans="1:14">
      <c r="A23" s="397"/>
      <c r="B23" s="397"/>
      <c r="C23" s="397"/>
      <c r="D23" s="397"/>
      <c r="E23" s="397"/>
      <c r="F23" s="397"/>
      <c r="G23" s="397"/>
      <c r="H23" s="397"/>
      <c r="I23" s="397"/>
      <c r="J23" s="397"/>
      <c r="K23" s="397"/>
      <c r="L23" s="397"/>
      <c r="M23" s="397"/>
      <c r="N23" s="397"/>
    </row>
    <row r="24" spans="1:14">
      <c r="A24" s="397"/>
      <c r="B24" s="397"/>
      <c r="C24" s="397"/>
      <c r="D24" s="397"/>
      <c r="E24" s="397"/>
      <c r="F24" s="397"/>
      <c r="G24" s="397"/>
      <c r="H24" s="397"/>
      <c r="I24" s="397"/>
      <c r="J24" s="397"/>
      <c r="K24" s="397"/>
      <c r="L24" s="397"/>
      <c r="M24" s="397"/>
      <c r="N24" s="397"/>
    </row>
    <row r="25" spans="1:14">
      <c r="A25" s="397"/>
      <c r="B25" s="397"/>
      <c r="C25" s="397"/>
      <c r="D25" s="397"/>
      <c r="E25" s="397"/>
      <c r="F25" s="397"/>
      <c r="G25" s="397"/>
      <c r="H25" s="397"/>
      <c r="I25" s="397"/>
      <c r="J25" s="397"/>
      <c r="K25" s="397"/>
      <c r="L25" s="397"/>
      <c r="M25" s="397"/>
      <c r="N25" s="397"/>
    </row>
    <row r="26" spans="1:14">
      <c r="A26" s="397"/>
      <c r="B26" s="397"/>
      <c r="C26" s="397"/>
      <c r="D26" s="397"/>
      <c r="E26" s="397"/>
      <c r="F26" s="397"/>
      <c r="G26" s="397"/>
      <c r="H26" s="397"/>
      <c r="I26" s="397"/>
      <c r="J26" s="397"/>
      <c r="K26" s="397"/>
      <c r="L26" s="397"/>
      <c r="M26" s="397"/>
      <c r="N26" s="397"/>
    </row>
    <row r="27" spans="1:14">
      <c r="A27" s="397"/>
      <c r="B27" s="397"/>
      <c r="C27" s="397"/>
      <c r="D27" s="397"/>
      <c r="E27" s="397"/>
      <c r="F27" s="397"/>
      <c r="G27" s="397"/>
      <c r="H27" s="397"/>
      <c r="I27" s="397"/>
      <c r="J27" s="397"/>
      <c r="K27" s="397"/>
      <c r="L27" s="397"/>
      <c r="M27" s="397"/>
      <c r="N27" s="397"/>
    </row>
    <row r="28" spans="1:14">
      <c r="A28" s="397"/>
      <c r="B28" s="397"/>
      <c r="C28" s="397"/>
      <c r="D28" s="397"/>
      <c r="E28" s="397"/>
      <c r="F28" s="397"/>
      <c r="G28" s="397"/>
      <c r="H28" s="397"/>
      <c r="I28" s="397"/>
      <c r="J28" s="397"/>
      <c r="K28" s="397"/>
      <c r="L28" s="397"/>
      <c r="M28" s="397"/>
      <c r="N28" s="397"/>
    </row>
    <row r="29" spans="1:14">
      <c r="A29" s="397"/>
      <c r="B29" s="397"/>
      <c r="C29" s="397"/>
      <c r="D29" s="397"/>
      <c r="E29" s="397"/>
      <c r="F29" s="397"/>
      <c r="G29" s="397"/>
      <c r="H29" s="397"/>
      <c r="I29" s="397"/>
      <c r="J29" s="397"/>
      <c r="K29" s="397"/>
      <c r="L29" s="397"/>
      <c r="M29" s="397"/>
      <c r="N29" s="397"/>
    </row>
    <row r="30" spans="1:14">
      <c r="A30" s="397"/>
      <c r="B30" s="397"/>
      <c r="C30" s="397"/>
      <c r="D30" s="397"/>
      <c r="E30" s="397"/>
      <c r="F30" s="397"/>
      <c r="G30" s="397"/>
      <c r="H30" s="397"/>
      <c r="I30" s="397"/>
      <c r="J30" s="397"/>
      <c r="K30" s="397"/>
      <c r="L30" s="397"/>
      <c r="M30" s="397"/>
      <c r="N30" s="397"/>
    </row>
    <row r="31" spans="1:14">
      <c r="A31" s="397"/>
      <c r="B31" s="397"/>
      <c r="C31" s="397"/>
      <c r="D31" s="397"/>
      <c r="E31" s="397"/>
      <c r="F31" s="397"/>
      <c r="G31" s="397"/>
      <c r="H31" s="397"/>
      <c r="I31" s="397"/>
      <c r="J31" s="397"/>
      <c r="K31" s="397"/>
      <c r="L31" s="397"/>
      <c r="M31" s="397"/>
      <c r="N31" s="397"/>
    </row>
    <row r="32" spans="1:14">
      <c r="A32" s="397"/>
      <c r="B32" s="397"/>
      <c r="C32" s="397"/>
      <c r="D32" s="397"/>
      <c r="E32" s="397"/>
      <c r="F32" s="397"/>
      <c r="G32" s="397"/>
      <c r="H32" s="397"/>
      <c r="I32" s="397"/>
      <c r="J32" s="397"/>
      <c r="K32" s="397"/>
      <c r="L32" s="397"/>
      <c r="M32" s="397"/>
      <c r="N32" s="397"/>
    </row>
    <row r="33" spans="1:14">
      <c r="A33" s="397"/>
      <c r="B33" s="397"/>
      <c r="C33" s="397"/>
      <c r="D33" s="397"/>
      <c r="E33" s="397"/>
      <c r="F33" s="397"/>
      <c r="G33" s="397"/>
      <c r="H33" s="397"/>
      <c r="I33" s="397"/>
      <c r="J33" s="397"/>
      <c r="K33" s="397"/>
      <c r="L33" s="397"/>
      <c r="M33" s="397"/>
      <c r="N33" s="397"/>
    </row>
    <row r="34" spans="1:14">
      <c r="A34" s="397"/>
      <c r="B34" s="397"/>
      <c r="C34" s="397"/>
      <c r="D34" s="397"/>
      <c r="E34" s="397"/>
      <c r="F34" s="397"/>
      <c r="G34" s="397"/>
      <c r="H34" s="397"/>
      <c r="I34" s="397"/>
      <c r="J34" s="397"/>
      <c r="K34" s="397"/>
      <c r="L34" s="397"/>
      <c r="M34" s="397"/>
      <c r="N34" s="397"/>
    </row>
    <row r="35" spans="1:14">
      <c r="A35" s="397"/>
      <c r="B35" s="397"/>
      <c r="C35" s="397"/>
      <c r="D35" s="397"/>
      <c r="E35" s="397"/>
      <c r="F35" s="397"/>
      <c r="G35" s="397"/>
      <c r="H35" s="397"/>
      <c r="I35" s="397"/>
      <c r="J35" s="397"/>
      <c r="K35" s="397"/>
      <c r="L35" s="397"/>
      <c r="M35" s="397"/>
      <c r="N35" s="397"/>
    </row>
  </sheetData>
  <mergeCells count="1">
    <mergeCell ref="A1:N35"/>
  </mergeCells>
  <pageMargins left="0.75" right="0.75" top="1" bottom="1" header="0.5" footer="0.5"/>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1"/>
  <sheetViews>
    <sheetView topLeftCell="A33" workbookViewId="0">
      <selection activeCell="C58" sqref="C58"/>
    </sheetView>
  </sheetViews>
  <sheetFormatPr defaultColWidth="9" defaultRowHeight="13.5" outlineLevelCol="4"/>
  <cols>
    <col min="1" max="1" width="33.5" customWidth="1"/>
    <col min="2" max="2" width="16.125" customWidth="1"/>
    <col min="3" max="5" width="22.75" customWidth="1"/>
    <col min="8" max="8" width="10.375"/>
  </cols>
  <sheetData>
    <row r="1" ht="27" spans="1:5">
      <c r="A1" s="335" t="s">
        <v>186</v>
      </c>
      <c r="B1" s="335"/>
      <c r="C1" s="335"/>
      <c r="D1" s="335"/>
      <c r="E1" s="335"/>
    </row>
    <row r="2" ht="15" spans="1:5">
      <c r="A2" s="336" t="s">
        <v>187</v>
      </c>
      <c r="B2" s="337" t="s">
        <v>100</v>
      </c>
      <c r="C2" s="337"/>
      <c r="D2" s="337"/>
      <c r="E2" s="337"/>
    </row>
    <row r="3" ht="29.25" spans="1:5">
      <c r="A3" s="338" t="s">
        <v>24</v>
      </c>
      <c r="B3" s="339" t="s">
        <v>176</v>
      </c>
      <c r="C3" s="339" t="s">
        <v>188</v>
      </c>
      <c r="D3" s="339" t="s">
        <v>27</v>
      </c>
      <c r="E3" s="340" t="s">
        <v>28</v>
      </c>
    </row>
    <row r="4" ht="27" customHeight="1" spans="1:5">
      <c r="A4" s="341" t="s">
        <v>29</v>
      </c>
      <c r="B4" s="342">
        <f>B5+B33</f>
        <v>416132.3124015</v>
      </c>
      <c r="C4" s="342">
        <f>C5+C33</f>
        <v>450352</v>
      </c>
      <c r="D4" s="342">
        <f t="shared" ref="D4:D11" si="0">C4-B4</f>
        <v>34219.6875985</v>
      </c>
      <c r="E4" s="343">
        <f>D4/B4</f>
        <v>0.0822327095942589</v>
      </c>
    </row>
    <row r="5" ht="18" customHeight="1" spans="1:5">
      <c r="A5" s="344" t="s">
        <v>30</v>
      </c>
      <c r="B5" s="345">
        <f>B6+B7+B32</f>
        <v>294801.1024015</v>
      </c>
      <c r="C5" s="345">
        <f>C6+C7+C32</f>
        <v>333280</v>
      </c>
      <c r="D5" s="346">
        <f t="shared" si="0"/>
        <v>38478.8975985</v>
      </c>
      <c r="E5" s="347">
        <f>D5/B5*100</f>
        <v>13.0524944734074</v>
      </c>
    </row>
    <row r="6" ht="18" customHeight="1" spans="1:5">
      <c r="A6" s="348" t="s">
        <v>31</v>
      </c>
      <c r="B6" s="346">
        <f>B9+B10/0.4*0.6+B11/0.4*0.6</f>
        <v>122240.8814705</v>
      </c>
      <c r="C6" s="346">
        <f>C9+C10/0.4*0.6+C11/0.4*0.6</f>
        <v>148680</v>
      </c>
      <c r="D6" s="346">
        <f t="shared" si="0"/>
        <v>26439.1185295</v>
      </c>
      <c r="E6" s="347">
        <f t="shared" ref="E5:E11" si="1">D6/B6*100</f>
        <v>21.6287040893766</v>
      </c>
    </row>
    <row r="7" ht="18" customHeight="1" spans="1:5">
      <c r="A7" s="348" t="s">
        <v>32</v>
      </c>
      <c r="B7" s="345">
        <f>B8+B23</f>
        <v>172560.220931</v>
      </c>
      <c r="C7" s="345">
        <f>C8+C23</f>
        <v>184600</v>
      </c>
      <c r="D7" s="346">
        <f t="shared" si="0"/>
        <v>12039.779069</v>
      </c>
      <c r="E7" s="347">
        <f t="shared" si="1"/>
        <v>6.97714629944422</v>
      </c>
    </row>
    <row r="8" ht="24" customHeight="1" spans="1:5">
      <c r="A8" s="348" t="s">
        <v>33</v>
      </c>
      <c r="B8" s="345">
        <f>SUM(B9:B22)</f>
        <v>150953.262197</v>
      </c>
      <c r="C8" s="345">
        <f>SUM(C9:C22)</f>
        <v>163500</v>
      </c>
      <c r="D8" s="346">
        <f t="shared" si="0"/>
        <v>12546.737803</v>
      </c>
      <c r="E8" s="347">
        <f t="shared" si="1"/>
        <v>8.31167052662038</v>
      </c>
    </row>
    <row r="9" ht="18" customHeight="1" spans="1:5">
      <c r="A9" s="349" t="s">
        <v>34</v>
      </c>
      <c r="B9" s="350">
        <v>57602</v>
      </c>
      <c r="C9" s="351">
        <v>70500</v>
      </c>
      <c r="D9" s="346">
        <f t="shared" si="0"/>
        <v>12898</v>
      </c>
      <c r="E9" s="347">
        <f t="shared" si="1"/>
        <v>22.3915836255686</v>
      </c>
    </row>
    <row r="10" ht="18" customHeight="1" spans="1:5">
      <c r="A10" s="349" t="s">
        <v>35</v>
      </c>
      <c r="B10" s="350">
        <v>40159.365666</v>
      </c>
      <c r="C10" s="351">
        <v>49000</v>
      </c>
      <c r="D10" s="346">
        <f t="shared" si="0"/>
        <v>8840.634334</v>
      </c>
      <c r="E10" s="347">
        <f t="shared" si="1"/>
        <v>22.0138794211202</v>
      </c>
    </row>
    <row r="11" ht="18" customHeight="1" spans="1:5">
      <c r="A11" s="349" t="s">
        <v>36</v>
      </c>
      <c r="B11" s="350">
        <v>2933.221981</v>
      </c>
      <c r="C11" s="351">
        <v>3120</v>
      </c>
      <c r="D11" s="346">
        <f t="shared" si="0"/>
        <v>186.778019</v>
      </c>
      <c r="E11" s="352">
        <f t="shared" si="1"/>
        <v>6.36767418933371</v>
      </c>
    </row>
    <row r="12" ht="18" customHeight="1" spans="1:5">
      <c r="A12" s="349" t="s">
        <v>37</v>
      </c>
      <c r="B12" s="353"/>
      <c r="C12" s="351"/>
      <c r="D12" s="346"/>
      <c r="E12" s="352"/>
    </row>
    <row r="13" ht="18" customHeight="1" spans="1:5">
      <c r="A13" s="349" t="s">
        <v>177</v>
      </c>
      <c r="B13" s="350">
        <v>7489.094404</v>
      </c>
      <c r="C13" s="351">
        <v>7500</v>
      </c>
      <c r="D13" s="346">
        <f t="shared" ref="D13:D21" si="2">C13-B13</f>
        <v>10.9055959999996</v>
      </c>
      <c r="E13" s="352">
        <f t="shared" ref="E13:E21" si="3">D13/B13*100</f>
        <v>0.145619689266767</v>
      </c>
    </row>
    <row r="14" ht="18" customHeight="1" spans="1:5">
      <c r="A14" s="349" t="s">
        <v>39</v>
      </c>
      <c r="B14" s="350">
        <v>7689.200444</v>
      </c>
      <c r="C14" s="351">
        <v>7500</v>
      </c>
      <c r="D14" s="346">
        <f t="shared" si="2"/>
        <v>-189.200444</v>
      </c>
      <c r="E14" s="347">
        <f t="shared" si="3"/>
        <v>-2.46059971225794</v>
      </c>
    </row>
    <row r="15" ht="18" customHeight="1" spans="1:5">
      <c r="A15" s="349" t="s">
        <v>40</v>
      </c>
      <c r="B15" s="350">
        <v>2482.564826</v>
      </c>
      <c r="C15" s="351">
        <v>2600</v>
      </c>
      <c r="D15" s="346">
        <f t="shared" si="2"/>
        <v>117.435174</v>
      </c>
      <c r="E15" s="347">
        <f t="shared" si="3"/>
        <v>4.73039707846083</v>
      </c>
    </row>
    <row r="16" ht="18" customHeight="1" spans="1:5">
      <c r="A16" s="349" t="s">
        <v>41</v>
      </c>
      <c r="B16" s="350">
        <v>5371.334162</v>
      </c>
      <c r="C16" s="351">
        <v>5400</v>
      </c>
      <c r="D16" s="346">
        <f t="shared" si="2"/>
        <v>28.6658379999999</v>
      </c>
      <c r="E16" s="347">
        <f t="shared" si="3"/>
        <v>0.533681896069677</v>
      </c>
    </row>
    <row r="17" ht="18" customHeight="1" spans="1:5">
      <c r="A17" s="349" t="s">
        <v>42</v>
      </c>
      <c r="B17" s="350">
        <v>2164.69535</v>
      </c>
      <c r="C17" s="351">
        <v>2400</v>
      </c>
      <c r="D17" s="346">
        <f t="shared" si="2"/>
        <v>235.30465</v>
      </c>
      <c r="E17" s="347">
        <f t="shared" si="3"/>
        <v>10.8701046546804</v>
      </c>
    </row>
    <row r="18" ht="18" customHeight="1" spans="1:5">
      <c r="A18" s="349" t="s">
        <v>43</v>
      </c>
      <c r="B18" s="354">
        <v>15.01</v>
      </c>
      <c r="C18" s="351">
        <v>10</v>
      </c>
      <c r="D18" s="346">
        <f t="shared" si="2"/>
        <v>-5.01</v>
      </c>
      <c r="E18" s="347">
        <f t="shared" si="3"/>
        <v>-33.3777481678881</v>
      </c>
    </row>
    <row r="19" ht="18" customHeight="1" spans="1:5">
      <c r="A19" s="349" t="s">
        <v>44</v>
      </c>
      <c r="B19" s="350">
        <v>18791</v>
      </c>
      <c r="C19" s="351">
        <v>9800</v>
      </c>
      <c r="D19" s="346">
        <f t="shared" si="2"/>
        <v>-8991</v>
      </c>
      <c r="E19" s="347">
        <f t="shared" si="3"/>
        <v>-47.8473737427492</v>
      </c>
    </row>
    <row r="20" ht="18" customHeight="1" spans="1:5">
      <c r="A20" s="349" t="s">
        <v>45</v>
      </c>
      <c r="B20" s="350">
        <v>6092.125799</v>
      </c>
      <c r="C20" s="351">
        <v>5500</v>
      </c>
      <c r="D20" s="346">
        <f t="shared" si="2"/>
        <v>-592.125799</v>
      </c>
      <c r="E20" s="347">
        <f t="shared" si="3"/>
        <v>-9.71952678812371</v>
      </c>
    </row>
    <row r="21" ht="18" customHeight="1" spans="1:5">
      <c r="A21" s="349" t="s">
        <v>46</v>
      </c>
      <c r="B21" s="350">
        <v>163.649565</v>
      </c>
      <c r="C21" s="355">
        <v>170</v>
      </c>
      <c r="D21" s="346">
        <f t="shared" si="2"/>
        <v>6.350435</v>
      </c>
      <c r="E21" s="347">
        <f t="shared" si="3"/>
        <v>3.88050832887946</v>
      </c>
    </row>
    <row r="22" ht="18" customHeight="1" spans="1:5">
      <c r="A22" s="349" t="s">
        <v>47</v>
      </c>
      <c r="B22" s="356"/>
      <c r="C22" s="357"/>
      <c r="D22" s="346"/>
      <c r="E22" s="347"/>
    </row>
    <row r="23" ht="18" customHeight="1" spans="1:5">
      <c r="A23" s="348" t="s">
        <v>48</v>
      </c>
      <c r="B23" s="358">
        <f>SUM(B24:B31)</f>
        <v>21606.958734</v>
      </c>
      <c r="C23" s="358">
        <f>SUM(C24:C31)</f>
        <v>21100</v>
      </c>
      <c r="D23" s="346">
        <f t="shared" ref="D23:D26" si="4">C23-B23</f>
        <v>-506.958734</v>
      </c>
      <c r="E23" s="347">
        <f t="shared" ref="E23:E26" si="5">D23/B23*100</f>
        <v>-2.34627529140539</v>
      </c>
    </row>
    <row r="24" ht="18" customHeight="1" spans="1:5">
      <c r="A24" s="349" t="s">
        <v>49</v>
      </c>
      <c r="B24" s="354">
        <v>10530.958734</v>
      </c>
      <c r="C24" s="351">
        <v>17900</v>
      </c>
      <c r="D24" s="346">
        <f t="shared" si="4"/>
        <v>7369.041266</v>
      </c>
      <c r="E24" s="347">
        <f t="shared" si="5"/>
        <v>69.9750274607809</v>
      </c>
    </row>
    <row r="25" ht="18" customHeight="1" spans="1:5">
      <c r="A25" s="349" t="s">
        <v>50</v>
      </c>
      <c r="B25" s="359"/>
      <c r="C25" s="351"/>
      <c r="D25" s="346"/>
      <c r="E25" s="347"/>
    </row>
    <row r="26" ht="18" customHeight="1" spans="1:5">
      <c r="A26" s="349" t="s">
        <v>51</v>
      </c>
      <c r="B26" s="354">
        <v>3179</v>
      </c>
      <c r="C26" s="351">
        <v>1200</v>
      </c>
      <c r="D26" s="346">
        <f t="shared" si="4"/>
        <v>-1979</v>
      </c>
      <c r="E26" s="347">
        <f t="shared" si="5"/>
        <v>-62.2522805913809</v>
      </c>
    </row>
    <row r="27" ht="18" customHeight="1" spans="1:5">
      <c r="A27" s="349" t="s">
        <v>52</v>
      </c>
      <c r="B27" s="359"/>
      <c r="C27" s="351"/>
      <c r="D27" s="346"/>
      <c r="E27" s="347"/>
    </row>
    <row r="28" ht="18" customHeight="1" spans="1:5">
      <c r="A28" s="360" t="s">
        <v>53</v>
      </c>
      <c r="B28" s="354">
        <v>4897</v>
      </c>
      <c r="C28" s="351">
        <v>2000</v>
      </c>
      <c r="D28" s="346">
        <f>C28-B28</f>
        <v>-2897</v>
      </c>
      <c r="E28" s="347">
        <f>D28/B28*100</f>
        <v>-59.1586685725955</v>
      </c>
    </row>
    <row r="29" ht="18" customHeight="1" spans="1:5">
      <c r="A29" s="360" t="s">
        <v>54</v>
      </c>
      <c r="B29" s="351">
        <v>3000</v>
      </c>
      <c r="C29" s="351"/>
      <c r="D29" s="346"/>
      <c r="E29" s="347"/>
    </row>
    <row r="30" ht="18" customHeight="1" spans="1:5">
      <c r="A30" s="349" t="s">
        <v>55</v>
      </c>
      <c r="B30" s="359"/>
      <c r="C30" s="351"/>
      <c r="D30" s="346"/>
      <c r="E30" s="347"/>
    </row>
    <row r="31" ht="18" customHeight="1" spans="1:5">
      <c r="A31" s="349" t="s">
        <v>56</v>
      </c>
      <c r="B31" s="359"/>
      <c r="C31" s="351"/>
      <c r="D31" s="346"/>
      <c r="E31" s="347"/>
    </row>
    <row r="32" ht="18" customHeight="1" spans="1:5">
      <c r="A32" s="348" t="s">
        <v>95</v>
      </c>
      <c r="B32" s="346"/>
      <c r="C32" s="346"/>
      <c r="D32" s="346"/>
      <c r="E32" s="347"/>
    </row>
    <row r="33" ht="18" customHeight="1" spans="1:5">
      <c r="A33" s="348" t="s">
        <v>58</v>
      </c>
      <c r="B33" s="345">
        <f>B34+B35+B36+B37+B38</f>
        <v>121331.21</v>
      </c>
      <c r="C33" s="345">
        <f>C34+C35+C36+C37+C38</f>
        <v>117072</v>
      </c>
      <c r="D33" s="346">
        <f>C33-B33</f>
        <v>-4259.21000000001</v>
      </c>
      <c r="E33" s="347">
        <f>D33/B33*100</f>
        <v>-3.51039934407644</v>
      </c>
    </row>
    <row r="34" ht="18" customHeight="1" spans="1:5">
      <c r="A34" s="348" t="s">
        <v>59</v>
      </c>
      <c r="B34" s="351">
        <v>93208</v>
      </c>
      <c r="C34" s="351">
        <v>110289</v>
      </c>
      <c r="D34" s="346"/>
      <c r="E34" s="361"/>
    </row>
    <row r="35" ht="18" customHeight="1" spans="1:5">
      <c r="A35" s="348" t="s">
        <v>60</v>
      </c>
      <c r="B35" s="362">
        <f>5300+2591+13175+2</f>
        <v>21068</v>
      </c>
      <c r="C35" s="351"/>
      <c r="D35" s="346"/>
      <c r="E35" s="361"/>
    </row>
    <row r="36" ht="18" customHeight="1" spans="1:5">
      <c r="A36" s="348" t="s">
        <v>178</v>
      </c>
      <c r="B36" s="362">
        <v>3823.21</v>
      </c>
      <c r="C36" s="362">
        <v>3872</v>
      </c>
      <c r="D36" s="345"/>
      <c r="E36" s="361"/>
    </row>
    <row r="37" ht="18" customHeight="1" spans="1:5">
      <c r="A37" s="348" t="s">
        <v>179</v>
      </c>
      <c r="B37" s="363"/>
      <c r="C37" s="363"/>
      <c r="D37" s="345"/>
      <c r="E37" s="361"/>
    </row>
    <row r="38" ht="18" customHeight="1" spans="1:5">
      <c r="A38" s="348" t="s">
        <v>180</v>
      </c>
      <c r="B38" s="364">
        <v>3232</v>
      </c>
      <c r="C38" s="364">
        <v>2911</v>
      </c>
      <c r="D38" s="346"/>
      <c r="E38" s="361"/>
    </row>
    <row r="39" ht="18" customHeight="1" spans="1:5">
      <c r="A39" s="365" t="s">
        <v>63</v>
      </c>
      <c r="B39" s="366">
        <f>B40+B61+B65</f>
        <v>416131.9914705</v>
      </c>
      <c r="C39" s="366">
        <f>C40+C61+C65</f>
        <v>450352</v>
      </c>
      <c r="D39" s="367">
        <f>C39-B39</f>
        <v>34220.0085295</v>
      </c>
      <c r="E39" s="368">
        <f>D39/B39*100</f>
        <v>8.22335442381528</v>
      </c>
    </row>
    <row r="40" ht="18" customHeight="1" spans="1:5">
      <c r="A40" s="348" t="s">
        <v>64</v>
      </c>
      <c r="B40" s="346">
        <f>SUM(B41:B60)</f>
        <v>55999.9</v>
      </c>
      <c r="C40" s="346">
        <f>SUM(C41:C60)</f>
        <v>56000</v>
      </c>
      <c r="D40" s="346">
        <f>C40-B40</f>
        <v>0.0999999999985448</v>
      </c>
      <c r="E40" s="347">
        <f>D40/B40*100</f>
        <v>0.00017857174744695</v>
      </c>
    </row>
    <row r="41" ht="18" customHeight="1" spans="1:5">
      <c r="A41" s="349" t="s">
        <v>65</v>
      </c>
      <c r="B41" s="351">
        <v>6223</v>
      </c>
      <c r="C41" s="362">
        <f>10169+50-128</f>
        <v>10091</v>
      </c>
      <c r="D41" s="346">
        <f>C41-B41</f>
        <v>3868</v>
      </c>
      <c r="E41" s="347">
        <f>D41/B41*100</f>
        <v>62.156516149767</v>
      </c>
    </row>
    <row r="42" ht="18" customHeight="1" spans="1:5">
      <c r="A42" s="349" t="s">
        <v>66</v>
      </c>
      <c r="B42" s="351">
        <v>721.9</v>
      </c>
      <c r="C42" s="362">
        <v>439</v>
      </c>
      <c r="D42" s="346">
        <f>C42-B42</f>
        <v>-282.9</v>
      </c>
      <c r="E42" s="347"/>
    </row>
    <row r="43" ht="18" customHeight="1" spans="1:5">
      <c r="A43" s="349" t="s">
        <v>67</v>
      </c>
      <c r="B43" s="351"/>
      <c r="C43" s="351"/>
      <c r="D43" s="346"/>
      <c r="E43" s="369"/>
    </row>
    <row r="44" ht="18" customHeight="1" spans="1:5">
      <c r="A44" s="349" t="s">
        <v>68</v>
      </c>
      <c r="B44" s="351">
        <v>20624</v>
      </c>
      <c r="C44" s="351">
        <v>19595</v>
      </c>
      <c r="D44" s="346">
        <f t="shared" ref="D44:D50" si="6">C44-B44</f>
        <v>-1029</v>
      </c>
      <c r="E44" s="347">
        <f t="shared" ref="E44:E50" si="7">D44/B44*100</f>
        <v>-4.98933281613654</v>
      </c>
    </row>
    <row r="45" ht="18" customHeight="1" spans="1:5">
      <c r="A45" s="349" t="s">
        <v>69</v>
      </c>
      <c r="B45" s="351"/>
      <c r="C45" s="351"/>
      <c r="D45" s="346"/>
      <c r="E45" s="369"/>
    </row>
    <row r="46" ht="18" customHeight="1" spans="1:5">
      <c r="A46" s="349" t="s">
        <v>70</v>
      </c>
      <c r="B46" s="351">
        <v>103</v>
      </c>
      <c r="C46" s="351">
        <v>410</v>
      </c>
      <c r="D46" s="346">
        <f t="shared" si="6"/>
        <v>307</v>
      </c>
      <c r="E46" s="347">
        <f t="shared" si="7"/>
        <v>298.058252427184</v>
      </c>
    </row>
    <row r="47" ht="18" customHeight="1" spans="1:5">
      <c r="A47" s="349" t="s">
        <v>71</v>
      </c>
      <c r="B47" s="351"/>
      <c r="C47" s="351">
        <v>100</v>
      </c>
      <c r="D47" s="346">
        <f t="shared" si="6"/>
        <v>100</v>
      </c>
      <c r="E47" s="347"/>
    </row>
    <row r="48" ht="18" customHeight="1" spans="1:5">
      <c r="A48" s="349" t="s">
        <v>72</v>
      </c>
      <c r="B48" s="351">
        <v>2738</v>
      </c>
      <c r="C48" s="351">
        <v>2783</v>
      </c>
      <c r="D48" s="346">
        <f t="shared" si="6"/>
        <v>45</v>
      </c>
      <c r="E48" s="347">
        <f t="shared" si="7"/>
        <v>1.64353542731921</v>
      </c>
    </row>
    <row r="49" ht="18" customHeight="1" spans="1:5">
      <c r="A49" s="370" t="s">
        <v>73</v>
      </c>
      <c r="B49" s="351">
        <v>1355</v>
      </c>
      <c r="C49" s="351">
        <f>1702+200</f>
        <v>1902</v>
      </c>
      <c r="D49" s="346">
        <f t="shared" si="6"/>
        <v>547</v>
      </c>
      <c r="E49" s="347">
        <f t="shared" si="7"/>
        <v>40.3690036900369</v>
      </c>
    </row>
    <row r="50" ht="18" customHeight="1" spans="1:5">
      <c r="A50" s="349" t="s">
        <v>74</v>
      </c>
      <c r="B50" s="351">
        <v>60</v>
      </c>
      <c r="C50" s="351">
        <v>50</v>
      </c>
      <c r="D50" s="346">
        <f t="shared" si="6"/>
        <v>-10</v>
      </c>
      <c r="E50" s="369">
        <f t="shared" si="7"/>
        <v>-16.6666666666667</v>
      </c>
    </row>
    <row r="51" ht="18" customHeight="1" spans="1:5">
      <c r="A51" s="349" t="s">
        <v>75</v>
      </c>
      <c r="B51" s="351"/>
      <c r="C51" s="351"/>
      <c r="D51" s="346"/>
      <c r="E51" s="347"/>
    </row>
    <row r="52" ht="18" customHeight="1" spans="1:5">
      <c r="A52" s="349" t="s">
        <v>76</v>
      </c>
      <c r="B52" s="351">
        <v>22925</v>
      </c>
      <c r="C52" s="351">
        <f>18879-222</f>
        <v>18657</v>
      </c>
      <c r="D52" s="346">
        <f>C52-B52</f>
        <v>-4268</v>
      </c>
      <c r="E52" s="347">
        <f>D52/B52*100</f>
        <v>-18.6172300981461</v>
      </c>
    </row>
    <row r="53" ht="18" customHeight="1" spans="1:5">
      <c r="A53" s="349" t="s">
        <v>77</v>
      </c>
      <c r="B53" s="351">
        <v>300</v>
      </c>
      <c r="C53" s="351"/>
      <c r="D53" s="346"/>
      <c r="E53" s="347"/>
    </row>
    <row r="54" ht="18" customHeight="1" spans="1:5">
      <c r="A54" s="349" t="s">
        <v>78</v>
      </c>
      <c r="B54" s="351"/>
      <c r="C54" s="355"/>
      <c r="D54" s="346"/>
      <c r="E54" s="347"/>
    </row>
    <row r="55" ht="18" customHeight="1" spans="1:5">
      <c r="A55" s="349" t="s">
        <v>79</v>
      </c>
      <c r="B55" s="351">
        <v>37</v>
      </c>
      <c r="C55" s="355">
        <v>37</v>
      </c>
      <c r="D55" s="346">
        <f>C55-B55</f>
        <v>0</v>
      </c>
      <c r="E55" s="347">
        <f>D55/B55*100</f>
        <v>0</v>
      </c>
    </row>
    <row r="56" ht="18" customHeight="1" spans="1:5">
      <c r="A56" s="349" t="s">
        <v>80</v>
      </c>
      <c r="B56" s="351"/>
      <c r="C56" s="357"/>
      <c r="D56" s="346"/>
      <c r="E56" s="369"/>
    </row>
    <row r="57" ht="18" customHeight="1" spans="1:5">
      <c r="A57" s="349" t="s">
        <v>81</v>
      </c>
      <c r="B57" s="351">
        <v>83</v>
      </c>
      <c r="C57" s="371">
        <v>100</v>
      </c>
      <c r="D57" s="346"/>
      <c r="E57" s="347"/>
    </row>
    <row r="58" ht="18" customHeight="1" spans="1:5">
      <c r="A58" s="349" t="s">
        <v>82</v>
      </c>
      <c r="B58" s="351">
        <v>830</v>
      </c>
      <c r="C58" s="351">
        <v>1436</v>
      </c>
      <c r="D58" s="346"/>
      <c r="E58" s="347"/>
    </row>
    <row r="59" ht="18" customHeight="1" spans="1:5">
      <c r="A59" s="349" t="s">
        <v>83</v>
      </c>
      <c r="B59" s="351"/>
      <c r="C59" s="351"/>
      <c r="D59" s="346"/>
      <c r="E59" s="347"/>
    </row>
    <row r="60" ht="18" customHeight="1" spans="1:5">
      <c r="A60" s="349" t="s">
        <v>84</v>
      </c>
      <c r="B60" s="351"/>
      <c r="C60" s="351">
        <v>400</v>
      </c>
      <c r="D60" s="346"/>
      <c r="E60" s="347"/>
    </row>
    <row r="61" ht="18" customHeight="1" spans="1:5">
      <c r="A61" s="348" t="s">
        <v>85</v>
      </c>
      <c r="B61" s="346">
        <f>B62+B63+B64</f>
        <v>238800.8814705</v>
      </c>
      <c r="C61" s="346">
        <f>C62+C63+C64</f>
        <v>277280</v>
      </c>
      <c r="D61" s="346">
        <f t="shared" ref="D61:D63" si="8">C61-B61</f>
        <v>38479.1185295</v>
      </c>
      <c r="E61" s="347"/>
    </row>
    <row r="62" ht="18" customHeight="1" spans="1:5">
      <c r="A62" s="349" t="s">
        <v>86</v>
      </c>
      <c r="B62" s="351">
        <f>B6</f>
        <v>122240.8814705</v>
      </c>
      <c r="C62" s="351">
        <f>C6</f>
        <v>148680</v>
      </c>
      <c r="D62" s="346">
        <f t="shared" si="8"/>
        <v>26439.1185295</v>
      </c>
      <c r="E62" s="347">
        <f t="shared" ref="E62:E67" si="9">D62/B62*100</f>
        <v>21.6287040893766</v>
      </c>
    </row>
    <row r="63" ht="18" customHeight="1" spans="1:5">
      <c r="A63" s="349" t="s">
        <v>87</v>
      </c>
      <c r="B63" s="351">
        <v>25376</v>
      </c>
      <c r="C63" s="351">
        <f>C9/0.5*0.08+C10/0.4*0.15+C11/0.4*0.15</f>
        <v>30825</v>
      </c>
      <c r="D63" s="346">
        <f t="shared" si="8"/>
        <v>5449</v>
      </c>
      <c r="E63" s="347">
        <f t="shared" si="9"/>
        <v>21.4730453972257</v>
      </c>
    </row>
    <row r="64" ht="28" customHeight="1" spans="1:5">
      <c r="A64" s="349" t="s">
        <v>88</v>
      </c>
      <c r="B64" s="372">
        <v>91184</v>
      </c>
      <c r="C64" s="372">
        <v>97775</v>
      </c>
      <c r="D64" s="346">
        <f>84678-79233</f>
        <v>5445</v>
      </c>
      <c r="E64" s="347">
        <v>6.87</v>
      </c>
    </row>
    <row r="65" ht="15" spans="1:5">
      <c r="A65" s="373" t="s">
        <v>90</v>
      </c>
      <c r="B65" s="346">
        <f>B66+B67+B68+B69+B70</f>
        <v>121331.21</v>
      </c>
      <c r="C65" s="346">
        <f>C66+C67+C68+C69+C70</f>
        <v>117072</v>
      </c>
      <c r="D65" s="346">
        <f t="shared" ref="D65:D67" si="10">C65-B65</f>
        <v>-4259.21000000001</v>
      </c>
      <c r="E65" s="347">
        <f t="shared" si="9"/>
        <v>-3.51039934407644</v>
      </c>
    </row>
    <row r="66" ht="18" customHeight="1" spans="1:5">
      <c r="A66" s="374" t="s">
        <v>181</v>
      </c>
      <c r="B66" s="371">
        <v>93493</v>
      </c>
      <c r="C66" s="351">
        <v>110289</v>
      </c>
      <c r="D66" s="346">
        <f t="shared" si="10"/>
        <v>16796</v>
      </c>
      <c r="E66" s="347">
        <f t="shared" si="9"/>
        <v>17.9649813355011</v>
      </c>
    </row>
    <row r="67" ht="18" customHeight="1" spans="1:5">
      <c r="A67" s="348" t="s">
        <v>182</v>
      </c>
      <c r="B67" s="371">
        <f>5334+13175+2+2593</f>
        <v>21104</v>
      </c>
      <c r="C67" s="351">
        <v>2591</v>
      </c>
      <c r="D67" s="346">
        <f t="shared" si="10"/>
        <v>-18513</v>
      </c>
      <c r="E67" s="347">
        <f t="shared" si="9"/>
        <v>-87.722706595906</v>
      </c>
    </row>
    <row r="68" ht="18" customHeight="1" spans="1:5">
      <c r="A68" s="348" t="s">
        <v>183</v>
      </c>
      <c r="B68" s="371">
        <v>3823.21</v>
      </c>
      <c r="C68" s="362">
        <v>3872</v>
      </c>
      <c r="D68" s="345"/>
      <c r="E68" s="361"/>
    </row>
    <row r="69" ht="18" customHeight="1" spans="1:5">
      <c r="A69" s="348" t="s">
        <v>184</v>
      </c>
      <c r="B69" s="375"/>
      <c r="C69" s="363"/>
      <c r="D69" s="345"/>
      <c r="E69" s="361"/>
    </row>
    <row r="70" ht="18" customHeight="1" spans="1:5">
      <c r="A70" s="373" t="s">
        <v>185</v>
      </c>
      <c r="B70" s="371">
        <v>2911</v>
      </c>
      <c r="C70" s="364">
        <v>320</v>
      </c>
      <c r="D70" s="346"/>
      <c r="E70" s="347"/>
    </row>
    <row r="71" ht="15.75" spans="1:5">
      <c r="A71" s="376" t="s">
        <v>92</v>
      </c>
      <c r="B71" s="377">
        <v>0</v>
      </c>
      <c r="C71" s="377"/>
      <c r="D71" s="378"/>
      <c r="E71" s="379"/>
    </row>
  </sheetData>
  <mergeCells count="2">
    <mergeCell ref="A1:E1"/>
    <mergeCell ref="B2:E2"/>
  </mergeCells>
  <printOptions horizontalCentered="1"/>
  <pageMargins left="0.708333333333333" right="0.708333333333333" top="0.747916666666667" bottom="0.747916666666667" header="0.314583333333333" footer="0.314583333333333"/>
  <pageSetup paperSize="9" firstPageNumber="16" orientation="landscape" useFirstPageNumber="1" horizontalDpi="600"/>
  <headerFooter>
    <oddFooter>&amp;C&amp;P</oddFooter>
  </headerFooter>
  <ignoredErrors>
    <ignoredError sqref="D64" formula="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zoomScale="85" zoomScaleNormal="85" workbookViewId="0">
      <selection activeCell="J22" sqref="J21:J22"/>
    </sheetView>
  </sheetViews>
  <sheetFormatPr defaultColWidth="9" defaultRowHeight="13.5" outlineLevelCol="7"/>
  <cols>
    <col min="1" max="1" width="40.375" customWidth="1"/>
    <col min="2" max="2" width="10.75" customWidth="1"/>
    <col min="3" max="3" width="11" customWidth="1"/>
    <col min="4" max="4" width="9.875" customWidth="1"/>
    <col min="5" max="5" width="11.9166666666667" customWidth="1"/>
    <col min="6" max="6" width="11.325" customWidth="1"/>
    <col min="7" max="7" width="11.125" customWidth="1"/>
    <col min="8" max="8" width="17.625" customWidth="1"/>
    <col min="14" max="14" width="12.625"/>
  </cols>
  <sheetData>
    <row r="1" spans="1:8">
      <c r="A1" s="291"/>
      <c r="B1" s="292"/>
      <c r="C1" s="292"/>
      <c r="D1" s="292"/>
      <c r="E1" s="292"/>
      <c r="F1" s="292"/>
      <c r="G1" s="291"/>
      <c r="H1" s="291"/>
    </row>
    <row r="2" ht="25.5" spans="1:8">
      <c r="A2" s="293" t="s">
        <v>189</v>
      </c>
      <c r="B2" s="293"/>
      <c r="C2" s="293"/>
      <c r="D2" s="293"/>
      <c r="E2" s="293"/>
      <c r="F2" s="293"/>
      <c r="G2" s="293"/>
      <c r="H2" s="293"/>
    </row>
    <row r="3" ht="25.5" spans="1:8">
      <c r="A3" s="293"/>
      <c r="B3" s="293"/>
      <c r="C3" s="293"/>
      <c r="D3" s="293"/>
      <c r="E3" s="293"/>
      <c r="F3" s="293"/>
      <c r="G3" s="293"/>
      <c r="H3" s="293"/>
    </row>
    <row r="4" ht="21.75" customHeight="1" spans="1:8">
      <c r="A4" s="294" t="s">
        <v>190</v>
      </c>
      <c r="B4" s="295"/>
      <c r="C4" s="295"/>
      <c r="D4" s="295"/>
      <c r="E4" s="295"/>
      <c r="F4" s="295"/>
      <c r="G4" s="296" t="s">
        <v>100</v>
      </c>
      <c r="H4" s="296"/>
    </row>
    <row r="5" ht="30" customHeight="1" spans="1:8">
      <c r="A5" s="297" t="s">
        <v>101</v>
      </c>
      <c r="B5" s="298" t="s">
        <v>102</v>
      </c>
      <c r="C5" s="298" t="s">
        <v>103</v>
      </c>
      <c r="D5" s="298"/>
      <c r="E5" s="298"/>
      <c r="F5" s="298"/>
      <c r="G5" s="299" t="s">
        <v>104</v>
      </c>
      <c r="H5" s="300" t="s">
        <v>105</v>
      </c>
    </row>
    <row r="6" ht="24.75" customHeight="1" spans="1:8">
      <c r="A6" s="301"/>
      <c r="B6" s="302"/>
      <c r="C6" s="303" t="s">
        <v>106</v>
      </c>
      <c r="D6" s="302" t="s">
        <v>107</v>
      </c>
      <c r="E6" s="303" t="s">
        <v>108</v>
      </c>
      <c r="F6" s="302" t="s">
        <v>109</v>
      </c>
      <c r="G6" s="304"/>
      <c r="H6" s="305"/>
    </row>
    <row r="7" ht="20.25" customHeight="1" spans="1:8">
      <c r="A7" s="306"/>
      <c r="B7" s="307"/>
      <c r="C7" s="308"/>
      <c r="D7" s="307"/>
      <c r="E7" s="308"/>
      <c r="F7" s="307"/>
      <c r="G7" s="309"/>
      <c r="H7" s="310"/>
    </row>
    <row r="8" ht="28.5" customHeight="1" spans="1:8">
      <c r="A8" s="311" t="s">
        <v>110</v>
      </c>
      <c r="B8" s="312">
        <f t="shared" ref="B8:B19" si="0">SUM(D8:G8)</f>
        <v>56000</v>
      </c>
      <c r="C8" s="312">
        <f>SUM(D8:F8)</f>
        <v>56000</v>
      </c>
      <c r="D8" s="312">
        <f>D9+D10+D17</f>
        <v>14055</v>
      </c>
      <c r="E8" s="312">
        <f>E9+E17</f>
        <v>2283</v>
      </c>
      <c r="F8" s="312">
        <f>F9+F17</f>
        <v>39662</v>
      </c>
      <c r="G8" s="313"/>
      <c r="H8" s="314"/>
    </row>
    <row r="9" ht="23.25" customHeight="1" spans="1:8">
      <c r="A9" s="315" t="s">
        <v>111</v>
      </c>
      <c r="B9" s="316">
        <f t="shared" si="0"/>
        <v>2234</v>
      </c>
      <c r="C9" s="316">
        <f t="shared" ref="C8:C16" si="1">SUM(D9:F9)</f>
        <v>2234</v>
      </c>
      <c r="D9" s="316">
        <v>2234</v>
      </c>
      <c r="E9" s="316"/>
      <c r="F9" s="316"/>
      <c r="G9" s="317"/>
      <c r="H9" s="318"/>
    </row>
    <row r="10" ht="23.25" customHeight="1" spans="1:8">
      <c r="A10" s="319" t="s">
        <v>112</v>
      </c>
      <c r="B10" s="316">
        <f t="shared" si="0"/>
        <v>735</v>
      </c>
      <c r="C10" s="316">
        <f t="shared" si="1"/>
        <v>735</v>
      </c>
      <c r="D10" s="316">
        <v>735</v>
      </c>
      <c r="E10" s="316"/>
      <c r="F10" s="320"/>
      <c r="G10" s="321"/>
      <c r="H10" s="322"/>
    </row>
    <row r="11" ht="23.25" customHeight="1" spans="1:8">
      <c r="A11" s="315" t="s">
        <v>113</v>
      </c>
      <c r="B11" s="323">
        <f t="shared" si="0"/>
        <v>227</v>
      </c>
      <c r="C11" s="323">
        <f t="shared" si="1"/>
        <v>227</v>
      </c>
      <c r="D11" s="323">
        <v>227</v>
      </c>
      <c r="E11" s="316"/>
      <c r="F11" s="323"/>
      <c r="G11" s="317"/>
      <c r="H11" s="324"/>
    </row>
    <row r="12" ht="23.25" customHeight="1" spans="1:8">
      <c r="A12" s="315" t="s">
        <v>114</v>
      </c>
      <c r="B12" s="323">
        <f t="shared" si="0"/>
        <v>508</v>
      </c>
      <c r="C12" s="323">
        <f t="shared" si="1"/>
        <v>508</v>
      </c>
      <c r="D12" s="323">
        <v>508</v>
      </c>
      <c r="E12" s="316"/>
      <c r="F12" s="323"/>
      <c r="G12" s="317"/>
      <c r="H12" s="324"/>
    </row>
    <row r="13" ht="23.25" customHeight="1" spans="1:8">
      <c r="A13" s="325" t="s">
        <v>115</v>
      </c>
      <c r="B13" s="323">
        <f t="shared" si="0"/>
        <v>3</v>
      </c>
      <c r="C13" s="323">
        <f t="shared" si="1"/>
        <v>3</v>
      </c>
      <c r="D13" s="323">
        <v>3</v>
      </c>
      <c r="E13" s="323"/>
      <c r="F13" s="323"/>
      <c r="G13" s="317"/>
      <c r="H13" s="324"/>
    </row>
    <row r="14" ht="23.25" customHeight="1" spans="1:8">
      <c r="A14" s="325" t="s">
        <v>116</v>
      </c>
      <c r="B14" s="323">
        <f t="shared" si="0"/>
        <v>36</v>
      </c>
      <c r="C14" s="323">
        <f t="shared" si="1"/>
        <v>36</v>
      </c>
      <c r="D14" s="323">
        <v>36</v>
      </c>
      <c r="E14" s="323"/>
      <c r="F14" s="323"/>
      <c r="G14" s="317"/>
      <c r="H14" s="324"/>
    </row>
    <row r="15" ht="23.25" customHeight="1" spans="1:8">
      <c r="A15" s="325" t="s">
        <v>117</v>
      </c>
      <c r="B15" s="323">
        <f t="shared" si="0"/>
        <v>0</v>
      </c>
      <c r="C15" s="323">
        <f t="shared" si="1"/>
        <v>0</v>
      </c>
      <c r="D15" s="323">
        <v>0</v>
      </c>
      <c r="E15" s="323"/>
      <c r="F15" s="323"/>
      <c r="G15" s="317"/>
      <c r="H15" s="324"/>
    </row>
    <row r="16" ht="23.25" customHeight="1" spans="1:8">
      <c r="A16" s="325" t="s">
        <v>118</v>
      </c>
      <c r="B16" s="323">
        <f t="shared" si="0"/>
        <v>10</v>
      </c>
      <c r="C16" s="323">
        <f t="shared" si="1"/>
        <v>10</v>
      </c>
      <c r="D16" s="323">
        <v>10</v>
      </c>
      <c r="E16" s="323"/>
      <c r="F16" s="323"/>
      <c r="G16" s="317"/>
      <c r="H16" s="324"/>
    </row>
    <row r="17" ht="23.25" customHeight="1" spans="1:8">
      <c r="A17" s="319" t="s">
        <v>119</v>
      </c>
      <c r="B17" s="316">
        <f t="shared" si="0"/>
        <v>53031</v>
      </c>
      <c r="C17" s="316">
        <f>D17+E17+F17</f>
        <v>53031</v>
      </c>
      <c r="D17" s="316">
        <v>11086</v>
      </c>
      <c r="E17" s="316">
        <v>2283</v>
      </c>
      <c r="F17" s="320">
        <v>39662</v>
      </c>
      <c r="G17" s="321"/>
      <c r="H17" s="322"/>
    </row>
    <row r="18" ht="23.25" customHeight="1" spans="1:8">
      <c r="A18" s="326" t="s">
        <v>120</v>
      </c>
      <c r="B18" s="323">
        <f t="shared" si="0"/>
        <v>300</v>
      </c>
      <c r="C18" s="323">
        <f>SUM(D18:F18)</f>
        <v>300</v>
      </c>
      <c r="D18" s="327">
        <v>300</v>
      </c>
      <c r="E18" s="327"/>
      <c r="F18" s="327"/>
      <c r="G18" s="328"/>
      <c r="H18" s="329"/>
    </row>
    <row r="19" ht="23.25" customHeight="1" spans="1:8">
      <c r="A19" s="330" t="s">
        <v>121</v>
      </c>
      <c r="B19" s="331">
        <f t="shared" si="0"/>
        <v>300</v>
      </c>
      <c r="C19" s="331">
        <f>SUM(D19:F19)</f>
        <v>300</v>
      </c>
      <c r="D19" s="332">
        <v>300</v>
      </c>
      <c r="E19" s="332"/>
      <c r="F19" s="332"/>
      <c r="G19" s="333"/>
      <c r="H19" s="334"/>
    </row>
    <row r="20" ht="18.75" customHeight="1"/>
  </sheetData>
  <mergeCells count="12">
    <mergeCell ref="A2:H2"/>
    <mergeCell ref="G4:H4"/>
    <mergeCell ref="C5:F5"/>
    <mergeCell ref="A5:A7"/>
    <mergeCell ref="B5:B7"/>
    <mergeCell ref="C6:C7"/>
    <mergeCell ref="D6:D7"/>
    <mergeCell ref="E6:E7"/>
    <mergeCell ref="F6:F7"/>
    <mergeCell ref="G5:G7"/>
    <mergeCell ref="H5:H7"/>
    <mergeCell ref="H18:H19"/>
  </mergeCells>
  <printOptions horizontalCentered="1"/>
  <pageMargins left="0.38125" right="0.161111111111111" top="0.984027777777778" bottom="0.984027777777778" header="0.511805555555556" footer="0.511805555555556"/>
  <pageSetup paperSize="9" firstPageNumber="19" orientation="landscape" useFirstPageNumber="1" horizontalDpi="600" verticalDpi="600"/>
  <headerFooter alignWithMargins="0">
    <oddFooter>&amp;C&amp;P</oddFooter>
  </headerFooter>
  <ignoredErrors>
    <ignoredError sqref="C17" 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K7" sqref="K7:K15"/>
    </sheetView>
  </sheetViews>
  <sheetFormatPr defaultColWidth="9" defaultRowHeight="13.5"/>
  <cols>
    <col min="1" max="1" width="6.625" customWidth="1"/>
    <col min="2" max="2" width="19.75" customWidth="1"/>
    <col min="3" max="3" width="7.375" customWidth="1"/>
    <col min="4" max="4" width="9.875" customWidth="1"/>
    <col min="5" max="5" width="9.625" customWidth="1"/>
    <col min="6" max="6" width="8.75" customWidth="1"/>
    <col min="7" max="7" width="9.75" customWidth="1"/>
    <col min="8" max="8" width="7.625" customWidth="1"/>
    <col min="9" max="9" width="8.625" customWidth="1"/>
    <col min="10" max="10" width="10.375" customWidth="1"/>
    <col min="11" max="12" width="9.625" customWidth="1"/>
    <col min="13" max="243" width="7" customWidth="1"/>
  </cols>
  <sheetData>
    <row r="1" ht="38.25" customHeight="1" spans="1:14">
      <c r="A1" s="250" t="s">
        <v>191</v>
      </c>
      <c r="B1" s="250"/>
      <c r="C1" s="250"/>
      <c r="D1" s="250"/>
      <c r="E1" s="250"/>
      <c r="F1" s="250"/>
      <c r="G1" s="250"/>
      <c r="H1" s="250"/>
      <c r="I1" s="250"/>
      <c r="J1" s="250"/>
      <c r="K1" s="250"/>
      <c r="L1" s="250"/>
    </row>
    <row r="2" ht="20.25" customHeight="1" spans="1:14">
      <c r="A2" s="250"/>
      <c r="B2" s="250"/>
      <c r="C2" s="250"/>
      <c r="D2" s="250"/>
      <c r="E2" s="250"/>
      <c r="F2" s="250"/>
      <c r="G2" s="250"/>
      <c r="H2" s="250"/>
      <c r="I2" s="250"/>
      <c r="J2" s="250"/>
      <c r="K2" s="250"/>
      <c r="L2" s="250"/>
    </row>
    <row r="3" ht="20.25" customHeight="1" spans="1:14">
      <c r="A3" s="251" t="s">
        <v>99</v>
      </c>
      <c r="B3" s="251"/>
      <c r="C3" s="252"/>
      <c r="D3" s="253"/>
      <c r="E3" s="253"/>
      <c r="F3" s="253"/>
      <c r="G3" s="253"/>
      <c r="H3" s="253"/>
      <c r="I3" s="254" t="s">
        <v>100</v>
      </c>
      <c r="J3" s="254"/>
      <c r="K3" s="254"/>
      <c r="L3" s="254"/>
    </row>
    <row r="4" ht="24.75" customHeight="1" spans="1:14">
      <c r="A4" s="255"/>
      <c r="B4" s="256"/>
      <c r="C4" s="257" t="s">
        <v>124</v>
      </c>
      <c r="D4" s="258" t="s">
        <v>125</v>
      </c>
      <c r="E4" s="258" t="s">
        <v>126</v>
      </c>
      <c r="F4" s="258"/>
      <c r="G4" s="258"/>
      <c r="H4" s="258"/>
      <c r="I4" s="258"/>
      <c r="J4" s="258" t="s">
        <v>127</v>
      </c>
      <c r="K4" s="258"/>
      <c r="L4" s="259"/>
    </row>
    <row r="5" ht="48.75" customHeight="1" spans="1:14">
      <c r="A5" s="260"/>
      <c r="B5" s="261"/>
      <c r="C5" s="262"/>
      <c r="D5" s="263"/>
      <c r="E5" s="263" t="s">
        <v>128</v>
      </c>
      <c r="F5" s="263" t="s">
        <v>129</v>
      </c>
      <c r="G5" s="263" t="s">
        <v>130</v>
      </c>
      <c r="H5" s="263" t="s">
        <v>131</v>
      </c>
      <c r="I5" s="263" t="s">
        <v>132</v>
      </c>
      <c r="J5" s="263" t="s">
        <v>128</v>
      </c>
      <c r="K5" s="263" t="s">
        <v>133</v>
      </c>
      <c r="L5" s="264" t="s">
        <v>134</v>
      </c>
    </row>
    <row r="6" ht="22.5" customHeight="1" spans="1:14">
      <c r="A6" s="265" t="s">
        <v>135</v>
      </c>
      <c r="B6" s="266"/>
      <c r="C6" s="267">
        <f>SUM(C7:C15)</f>
        <v>99</v>
      </c>
      <c r="D6" s="267">
        <f>SUM(D7:D15)+D16</f>
        <v>16338</v>
      </c>
      <c r="E6" s="267">
        <f t="shared" ref="E6:K6" si="0">SUM(E7:E16)</f>
        <v>2969</v>
      </c>
      <c r="F6" s="267">
        <f t="shared" si="0"/>
        <v>1693</v>
      </c>
      <c r="G6" s="267">
        <f t="shared" si="0"/>
        <v>541</v>
      </c>
      <c r="H6" s="267">
        <f t="shared" si="0"/>
        <v>227</v>
      </c>
      <c r="I6" s="267">
        <f t="shared" si="0"/>
        <v>508</v>
      </c>
      <c r="J6" s="267">
        <f t="shared" si="0"/>
        <v>13369</v>
      </c>
      <c r="K6" s="267">
        <f t="shared" si="0"/>
        <v>13369</v>
      </c>
      <c r="L6" s="268"/>
      <c r="N6" s="269"/>
    </row>
    <row r="7" ht="18.95" customHeight="1" spans="1:14">
      <c r="A7" s="270" t="s">
        <v>136</v>
      </c>
      <c r="B7" s="271" t="s">
        <v>137</v>
      </c>
      <c r="C7" s="272">
        <v>29</v>
      </c>
      <c r="D7" s="273">
        <f t="shared" ref="D7:D16" si="1">E7+J7</f>
        <v>3813</v>
      </c>
      <c r="E7" s="272">
        <f>F7+G7+H7+I7</f>
        <v>2655</v>
      </c>
      <c r="F7" s="272">
        <v>1459</v>
      </c>
      <c r="G7" s="272">
        <v>473</v>
      </c>
      <c r="H7" s="272">
        <v>227</v>
      </c>
      <c r="I7" s="272">
        <v>496</v>
      </c>
      <c r="J7" s="274">
        <f t="shared" ref="J7:J16" si="2">K7+L7</f>
        <v>1158</v>
      </c>
      <c r="K7" s="272">
        <v>1158</v>
      </c>
      <c r="L7" s="275"/>
    </row>
    <row r="8" ht="18.95" customHeight="1" spans="1:14">
      <c r="A8" s="270" t="s">
        <v>138</v>
      </c>
      <c r="B8" s="276" t="s">
        <v>139</v>
      </c>
      <c r="C8" s="272">
        <v>7</v>
      </c>
      <c r="D8" s="273">
        <f t="shared" si="1"/>
        <v>405</v>
      </c>
      <c r="E8" s="272"/>
      <c r="F8" s="272"/>
      <c r="G8" s="272"/>
      <c r="H8" s="272"/>
      <c r="I8" s="272"/>
      <c r="J8" s="274">
        <f t="shared" si="2"/>
        <v>405</v>
      </c>
      <c r="K8" s="272">
        <v>405</v>
      </c>
      <c r="L8" s="275"/>
    </row>
    <row r="9" ht="18.95" customHeight="1" spans="1:14">
      <c r="A9" s="270" t="s">
        <v>140</v>
      </c>
      <c r="B9" s="271" t="s">
        <v>141</v>
      </c>
      <c r="C9" s="272">
        <v>14</v>
      </c>
      <c r="D9" s="273">
        <f t="shared" si="1"/>
        <v>659</v>
      </c>
      <c r="E9" s="272"/>
      <c r="F9" s="272"/>
      <c r="G9" s="272"/>
      <c r="H9" s="272"/>
      <c r="I9" s="272"/>
      <c r="J9" s="274">
        <f t="shared" si="2"/>
        <v>659</v>
      </c>
      <c r="K9" s="272">
        <v>659</v>
      </c>
      <c r="L9" s="275"/>
    </row>
    <row r="10" ht="18.95" customHeight="1" spans="1:14">
      <c r="A10" s="270" t="s">
        <v>142</v>
      </c>
      <c r="B10" s="271" t="s">
        <v>143</v>
      </c>
      <c r="C10" s="272">
        <v>7</v>
      </c>
      <c r="D10" s="273">
        <f t="shared" si="1"/>
        <v>430</v>
      </c>
      <c r="E10" s="272"/>
      <c r="F10" s="272"/>
      <c r="G10" s="272"/>
      <c r="H10" s="272"/>
      <c r="I10" s="272"/>
      <c r="J10" s="274">
        <f t="shared" si="2"/>
        <v>430</v>
      </c>
      <c r="K10" s="274">
        <v>430</v>
      </c>
      <c r="L10" s="274"/>
    </row>
    <row r="11" ht="18.95" customHeight="1" spans="1:14">
      <c r="A11" s="270" t="s">
        <v>144</v>
      </c>
      <c r="B11" s="276" t="s">
        <v>145</v>
      </c>
      <c r="C11" s="272">
        <v>13</v>
      </c>
      <c r="D11" s="273">
        <f t="shared" si="1"/>
        <v>3700</v>
      </c>
      <c r="E11" s="272"/>
      <c r="F11" s="272"/>
      <c r="G11" s="272"/>
      <c r="H11" s="272"/>
      <c r="I11" s="272"/>
      <c r="J11" s="274">
        <f t="shared" si="2"/>
        <v>3700</v>
      </c>
      <c r="K11" s="274">
        <v>3700</v>
      </c>
      <c r="L11" s="274"/>
    </row>
    <row r="12" ht="18.95" customHeight="1" spans="1:14">
      <c r="A12" s="270" t="s">
        <v>146</v>
      </c>
      <c r="B12" s="276" t="s">
        <v>147</v>
      </c>
      <c r="C12" s="272">
        <v>11</v>
      </c>
      <c r="D12" s="273">
        <f t="shared" si="1"/>
        <v>346</v>
      </c>
      <c r="E12" s="272"/>
      <c r="F12" s="272"/>
      <c r="G12" s="272"/>
      <c r="H12" s="272"/>
      <c r="I12" s="272"/>
      <c r="J12" s="274">
        <f t="shared" si="2"/>
        <v>346</v>
      </c>
      <c r="K12" s="274">
        <v>346</v>
      </c>
      <c r="L12" s="274"/>
    </row>
    <row r="13" ht="18.95" customHeight="1" spans="1:14">
      <c r="A13" s="270" t="s">
        <v>148</v>
      </c>
      <c r="B13" s="271" t="s">
        <v>149</v>
      </c>
      <c r="C13" s="272">
        <v>13</v>
      </c>
      <c r="D13" s="273">
        <f t="shared" si="1"/>
        <v>4242</v>
      </c>
      <c r="E13" s="272"/>
      <c r="F13" s="272"/>
      <c r="G13" s="272"/>
      <c r="H13" s="272"/>
      <c r="I13" s="272"/>
      <c r="J13" s="274">
        <f t="shared" si="2"/>
        <v>4242</v>
      </c>
      <c r="K13" s="274">
        <v>4242</v>
      </c>
      <c r="L13" s="274"/>
    </row>
    <row r="14" ht="18.95" customHeight="1" spans="1:14">
      <c r="A14" s="270" t="s">
        <v>150</v>
      </c>
      <c r="B14" s="276" t="s">
        <v>151</v>
      </c>
      <c r="C14" s="272">
        <v>5</v>
      </c>
      <c r="D14" s="273">
        <f t="shared" si="1"/>
        <v>46</v>
      </c>
      <c r="E14" s="272"/>
      <c r="F14" s="272"/>
      <c r="G14" s="272"/>
      <c r="H14" s="272"/>
      <c r="I14" s="272"/>
      <c r="J14" s="274">
        <f t="shared" si="2"/>
        <v>46</v>
      </c>
      <c r="K14" s="277">
        <v>46</v>
      </c>
      <c r="L14" s="274"/>
    </row>
    <row r="15" ht="18.95" customHeight="1" spans="1:14">
      <c r="A15" s="278" t="s">
        <v>152</v>
      </c>
      <c r="B15" s="279" t="s">
        <v>153</v>
      </c>
      <c r="C15" s="280" t="s">
        <v>156</v>
      </c>
      <c r="D15" s="273">
        <f t="shared" si="1"/>
        <v>414</v>
      </c>
      <c r="E15" s="272">
        <f>F15+G15+H15+I15</f>
        <v>314</v>
      </c>
      <c r="F15" s="281">
        <v>234</v>
      </c>
      <c r="G15" s="281">
        <v>68</v>
      </c>
      <c r="H15" s="281"/>
      <c r="I15" s="281">
        <v>12</v>
      </c>
      <c r="J15" s="274">
        <f t="shared" si="2"/>
        <v>100</v>
      </c>
      <c r="K15" s="272">
        <f>'[1]特定目标类支出明细 '!F135</f>
        <v>100</v>
      </c>
      <c r="L15" s="282"/>
    </row>
    <row r="16" ht="18.95" customHeight="1" spans="1:14">
      <c r="A16" s="283" t="s">
        <v>154</v>
      </c>
      <c r="B16" s="284" t="s">
        <v>155</v>
      </c>
      <c r="C16" s="280" t="s">
        <v>156</v>
      </c>
      <c r="D16" s="285">
        <f t="shared" si="1"/>
        <v>2283</v>
      </c>
      <c r="E16" s="286"/>
      <c r="F16" s="280"/>
      <c r="G16" s="280"/>
      <c r="H16" s="280"/>
      <c r="I16" s="280"/>
      <c r="J16" s="287">
        <f t="shared" si="2"/>
        <v>2283</v>
      </c>
      <c r="K16" s="287">
        <v>2283</v>
      </c>
      <c r="L16" s="288"/>
    </row>
    <row r="17" ht="25" customHeight="1" spans="1:5">
      <c r="A17" s="289" t="s">
        <v>157</v>
      </c>
      <c r="B17" s="290" t="s">
        <v>192</v>
      </c>
      <c r="C17" s="64"/>
      <c r="D17" s="64"/>
      <c r="E17" s="64"/>
    </row>
  </sheetData>
  <mergeCells count="9">
    <mergeCell ref="A1:L1"/>
    <mergeCell ref="A3:B3"/>
    <mergeCell ref="I3:L3"/>
    <mergeCell ref="E4:I4"/>
    <mergeCell ref="J4:L4"/>
    <mergeCell ref="A6:B6"/>
    <mergeCell ref="C4:C5"/>
    <mergeCell ref="D4:D5"/>
    <mergeCell ref="A4:B5"/>
  </mergeCells>
  <printOptions horizontalCentered="1"/>
  <pageMargins left="0.747916666666667" right="0.747916666666667" top="0.984027777777778" bottom="0.984027777777778" header="0.511805555555556" footer="0.511805555555556"/>
  <pageSetup paperSize="9" firstPageNumber="20" orientation="landscape" useFirstPageNumber="1" horizontalDpi="600" verticalDpi="600"/>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A11"/>
  <sheetViews>
    <sheetView zoomScale="90" zoomScaleNormal="90" workbookViewId="0">
      <selection activeCell="M18" sqref="M18"/>
    </sheetView>
  </sheetViews>
  <sheetFormatPr defaultColWidth="9" defaultRowHeight="13.5"/>
  <cols>
    <col min="1" max="1" width="18.125" customWidth="1"/>
    <col min="2" max="2" width="1.125" hidden="1" customWidth="1"/>
    <col min="3" max="5" width="3.875" hidden="1" customWidth="1"/>
    <col min="6" max="6" width="13.25" hidden="1" customWidth="1"/>
    <col min="7" max="7" width="7.5" customWidth="1"/>
    <col min="8" max="8" width="10.875" customWidth="1"/>
    <col min="9" max="9" width="10.375" customWidth="1"/>
    <col min="10" max="10" width="11.25" customWidth="1"/>
    <col min="11" max="11" width="10.5" customWidth="1"/>
    <col min="12" max="12" width="9.25" customWidth="1"/>
    <col min="13" max="13" width="8.375" customWidth="1"/>
    <col min="14" max="14" width="10" customWidth="1"/>
    <col min="15" max="15" width="10.125" customWidth="1"/>
    <col min="16" max="16" width="6.875" customWidth="1"/>
    <col min="17" max="17" width="7.75" customWidth="1"/>
    <col min="18" max="18" width="7.875" customWidth="1"/>
    <col min="19" max="19" width="6.125" customWidth="1"/>
    <col min="20" max="21" width="9.375" customWidth="1"/>
    <col min="22" max="22" width="9.25" customWidth="1"/>
    <col min="23" max="23" width="13.125" customWidth="1"/>
    <col min="24" max="24" width="8.5" customWidth="1"/>
    <col min="25" max="26" width="8.125" customWidth="1"/>
    <col min="27" max="27" width="9.25" customWidth="1"/>
    <col min="28" max="30" width="9" customWidth="1"/>
  </cols>
  <sheetData>
    <row r="2" ht="32.25" spans="1:27">
      <c r="A2" s="206" t="s">
        <v>193</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row>
    <row r="3" ht="18.75" customHeight="1" spans="1:27">
      <c r="A3" s="234"/>
      <c r="B3" s="234"/>
      <c r="C3" s="234"/>
      <c r="D3" s="234"/>
      <c r="E3" s="234"/>
      <c r="F3" s="234"/>
      <c r="G3" s="234"/>
      <c r="H3" s="206"/>
      <c r="I3" s="234"/>
      <c r="J3" s="234"/>
      <c r="K3" s="234"/>
      <c r="L3" s="234"/>
      <c r="M3" s="234"/>
      <c r="N3" s="234"/>
      <c r="O3" s="234"/>
      <c r="P3" s="234"/>
      <c r="Q3" s="234"/>
      <c r="R3" s="234"/>
      <c r="S3" s="234"/>
      <c r="T3" s="234"/>
      <c r="U3" s="234"/>
      <c r="V3" s="234"/>
      <c r="W3" s="234"/>
      <c r="X3" s="234"/>
      <c r="Y3" s="234"/>
      <c r="Z3" s="234"/>
      <c r="AA3" s="206"/>
    </row>
    <row r="4" ht="18.75" customHeight="1" spans="1:27">
      <c r="A4" s="209" t="s">
        <v>194</v>
      </c>
      <c r="B4" s="210"/>
      <c r="C4" s="210"/>
      <c r="D4" s="210"/>
      <c r="E4" s="210"/>
      <c r="F4" s="210"/>
      <c r="G4" s="210"/>
      <c r="H4" s="211"/>
      <c r="I4" s="210"/>
      <c r="J4" s="210"/>
      <c r="K4" s="210"/>
      <c r="L4" s="210"/>
      <c r="M4" s="210"/>
      <c r="N4" s="210"/>
      <c r="O4" s="210"/>
      <c r="P4" s="210"/>
      <c r="Q4" s="210"/>
      <c r="R4" s="210"/>
      <c r="S4" s="210"/>
      <c r="T4" s="210"/>
      <c r="U4" s="210"/>
      <c r="V4" s="210"/>
      <c r="W4" s="210"/>
      <c r="X4" s="210"/>
      <c r="Y4" s="210"/>
      <c r="Z4" s="210"/>
      <c r="AA4" s="235" t="s">
        <v>100</v>
      </c>
    </row>
    <row r="5" ht="21.75" customHeight="1" spans="1:27">
      <c r="A5" s="213" t="s">
        <v>195</v>
      </c>
      <c r="B5" s="214" t="s">
        <v>196</v>
      </c>
      <c r="C5" s="214"/>
      <c r="D5" s="214"/>
      <c r="E5" s="214"/>
      <c r="F5" s="214"/>
      <c r="G5" s="216" t="s">
        <v>197</v>
      </c>
      <c r="H5" s="215" t="s">
        <v>198</v>
      </c>
      <c r="I5" s="216" t="s">
        <v>199</v>
      </c>
      <c r="J5" s="217"/>
      <c r="K5" s="217"/>
      <c r="L5" s="217"/>
      <c r="M5" s="217"/>
      <c r="N5" s="217"/>
      <c r="O5" s="217"/>
      <c r="P5" s="217"/>
      <c r="Q5" s="217"/>
      <c r="R5" s="217"/>
      <c r="S5" s="217"/>
      <c r="T5" s="217"/>
      <c r="U5" s="217"/>
      <c r="V5" s="217"/>
      <c r="W5" s="217"/>
      <c r="X5" s="217"/>
      <c r="Y5" s="217"/>
      <c r="Z5" s="217"/>
      <c r="AA5" s="217"/>
    </row>
    <row r="6" ht="19.5" customHeight="1" spans="1:27">
      <c r="A6" s="218"/>
      <c r="B6" s="214" t="s">
        <v>200</v>
      </c>
      <c r="C6" s="214" t="s">
        <v>201</v>
      </c>
      <c r="D6" s="214" t="s">
        <v>202</v>
      </c>
      <c r="E6" s="214" t="s">
        <v>203</v>
      </c>
      <c r="F6" s="214" t="s">
        <v>204</v>
      </c>
      <c r="G6" s="217"/>
      <c r="H6" s="219"/>
      <c r="I6" s="216" t="s">
        <v>205</v>
      </c>
      <c r="J6" s="216" t="s">
        <v>130</v>
      </c>
      <c r="K6" s="236" t="s">
        <v>206</v>
      </c>
      <c r="L6" s="237"/>
      <c r="M6" s="237"/>
      <c r="N6" s="237"/>
      <c r="O6" s="237"/>
      <c r="P6" s="238"/>
      <c r="Q6" s="216" t="s">
        <v>130</v>
      </c>
      <c r="R6" s="217"/>
      <c r="S6" s="217"/>
      <c r="T6" s="217"/>
      <c r="U6" s="217"/>
      <c r="V6" s="217"/>
      <c r="W6" s="217"/>
      <c r="X6" s="217"/>
      <c r="Y6" s="217"/>
      <c r="Z6" s="217"/>
      <c r="AA6" s="217"/>
    </row>
    <row r="7" ht="136" customHeight="1" spans="1:27">
      <c r="A7" s="221"/>
      <c r="B7" s="214"/>
      <c r="C7" s="214"/>
      <c r="D7" s="214"/>
      <c r="E7" s="214"/>
      <c r="F7" s="214"/>
      <c r="G7" s="217"/>
      <c r="H7" s="219"/>
      <c r="I7" s="217"/>
      <c r="J7" s="217"/>
      <c r="K7" s="239" t="s">
        <v>207</v>
      </c>
      <c r="L7" s="216" t="s">
        <v>208</v>
      </c>
      <c r="M7" s="216" t="s">
        <v>209</v>
      </c>
      <c r="N7" s="216" t="s">
        <v>210</v>
      </c>
      <c r="O7" s="223" t="s">
        <v>211</v>
      </c>
      <c r="P7" s="216" t="s">
        <v>212</v>
      </c>
      <c r="Q7" s="216" t="s">
        <v>213</v>
      </c>
      <c r="R7" s="216" t="s">
        <v>214</v>
      </c>
      <c r="S7" s="216" t="s">
        <v>204</v>
      </c>
      <c r="T7" s="216" t="s">
        <v>215</v>
      </c>
      <c r="U7" s="216" t="s">
        <v>216</v>
      </c>
      <c r="V7" s="216" t="s">
        <v>217</v>
      </c>
      <c r="W7" s="216" t="s">
        <v>218</v>
      </c>
      <c r="X7" s="216" t="s">
        <v>219</v>
      </c>
      <c r="Y7" s="223" t="s">
        <v>220</v>
      </c>
      <c r="Z7" s="223" t="s">
        <v>221</v>
      </c>
      <c r="AA7" s="216" t="s">
        <v>222</v>
      </c>
    </row>
    <row r="8" ht="60.95" customHeight="1" spans="1:27">
      <c r="A8" s="228" t="s">
        <v>102</v>
      </c>
      <c r="B8" s="240" t="e">
        <f>B9+#REF!</f>
        <v>#REF!</v>
      </c>
      <c r="C8" s="240" t="e">
        <f>C9+#REF!</f>
        <v>#REF!</v>
      </c>
      <c r="D8" s="240" t="e">
        <f>D9+#REF!</f>
        <v>#REF!</v>
      </c>
      <c r="E8" s="240" t="e">
        <f>E9+#REF!</f>
        <v>#REF!</v>
      </c>
      <c r="F8" s="240" t="e">
        <f>F9+#REF!</f>
        <v>#REF!</v>
      </c>
      <c r="G8" s="241">
        <f t="shared" ref="G8:J8" si="0">G9+G10</f>
        <v>98</v>
      </c>
      <c r="H8" s="242">
        <f t="shared" si="0"/>
        <v>2233.98</v>
      </c>
      <c r="I8" s="243">
        <f t="shared" si="0"/>
        <v>1693.35</v>
      </c>
      <c r="J8" s="243">
        <f t="shared" si="0"/>
        <v>540.63</v>
      </c>
      <c r="K8" s="241">
        <f t="shared" ref="K8:P8" si="1">K9+K10</f>
        <v>464</v>
      </c>
      <c r="L8" s="241">
        <f t="shared" si="1"/>
        <v>225</v>
      </c>
      <c r="M8" s="243">
        <f t="shared" si="1"/>
        <v>695.25</v>
      </c>
      <c r="N8" s="241">
        <f t="shared" si="1"/>
        <v>205</v>
      </c>
      <c r="O8" s="241">
        <f t="shared" si="1"/>
        <v>103</v>
      </c>
      <c r="P8" s="244">
        <f t="shared" si="1"/>
        <v>1.1</v>
      </c>
      <c r="Q8" s="243"/>
      <c r="R8" s="241">
        <f t="shared" ref="R8:AA8" si="2">R9+R10</f>
        <v>100</v>
      </c>
      <c r="S8" s="243"/>
      <c r="T8" s="241">
        <f t="shared" si="2"/>
        <v>28</v>
      </c>
      <c r="U8" s="244">
        <f t="shared" si="2"/>
        <v>5</v>
      </c>
      <c r="V8" s="241">
        <f t="shared" si="2"/>
        <v>201</v>
      </c>
      <c r="W8" s="244">
        <f t="shared" si="2"/>
        <v>93.5</v>
      </c>
      <c r="X8" s="243">
        <f t="shared" si="2"/>
        <v>7</v>
      </c>
      <c r="Y8" s="244">
        <f t="shared" si="2"/>
        <v>44.6</v>
      </c>
      <c r="Z8" s="244">
        <f t="shared" si="2"/>
        <v>52.9</v>
      </c>
      <c r="AA8" s="243">
        <f t="shared" si="2"/>
        <v>8.63</v>
      </c>
    </row>
    <row r="9" ht="63" customHeight="1" spans="1:27">
      <c r="A9" s="224" t="s">
        <v>223</v>
      </c>
      <c r="B9" s="240">
        <f>25+8+4</f>
        <v>37</v>
      </c>
      <c r="C9" s="240">
        <v>16</v>
      </c>
      <c r="D9" s="240"/>
      <c r="E9" s="240"/>
      <c r="F9" s="240"/>
      <c r="G9" s="245">
        <v>83</v>
      </c>
      <c r="H9" s="242">
        <f>I9+J9</f>
        <v>1931.75</v>
      </c>
      <c r="I9" s="243">
        <f>K9+L9+M9+N9+O9+P9</f>
        <v>1459.35</v>
      </c>
      <c r="J9" s="244">
        <f>Q9+R9+S9+T9+U9+V9+W9+X9+Y9+Z9+AA9</f>
        <v>472.4</v>
      </c>
      <c r="K9" s="241">
        <v>400</v>
      </c>
      <c r="L9" s="241">
        <v>190</v>
      </c>
      <c r="M9" s="243">
        <v>605.25</v>
      </c>
      <c r="N9" s="241">
        <v>175</v>
      </c>
      <c r="O9" s="241">
        <v>88</v>
      </c>
      <c r="P9" s="244">
        <v>1.1</v>
      </c>
      <c r="Q9" s="243"/>
      <c r="R9" s="241">
        <v>100</v>
      </c>
      <c r="S9" s="243"/>
      <c r="T9" s="241">
        <v>16</v>
      </c>
      <c r="U9" s="244">
        <v>5</v>
      </c>
      <c r="V9" s="241">
        <v>173</v>
      </c>
      <c r="W9" s="244">
        <v>82.5</v>
      </c>
      <c r="X9" s="244">
        <v>5.3</v>
      </c>
      <c r="Y9" s="241">
        <v>40</v>
      </c>
      <c r="Z9" s="241">
        <v>46</v>
      </c>
      <c r="AA9" s="244">
        <v>4.6</v>
      </c>
    </row>
    <row r="10" ht="60" customHeight="1" spans="1:27">
      <c r="A10" s="224" t="s">
        <v>224</v>
      </c>
      <c r="B10" s="240"/>
      <c r="C10" s="240"/>
      <c r="D10" s="240"/>
      <c r="E10" s="240"/>
      <c r="F10" s="240"/>
      <c r="G10" s="245">
        <v>15</v>
      </c>
      <c r="H10" s="246">
        <f>I10+J10</f>
        <v>302.23</v>
      </c>
      <c r="I10" s="243">
        <f>K10+L10+M10+N10+O10+P10</f>
        <v>234</v>
      </c>
      <c r="J10" s="243">
        <f>Q10+R10+S10+T10+U10+V10+W10+X10+Y10+Z10+AA10</f>
        <v>68.23</v>
      </c>
      <c r="K10" s="241">
        <v>64</v>
      </c>
      <c r="L10" s="241">
        <v>35</v>
      </c>
      <c r="M10" s="241">
        <v>90</v>
      </c>
      <c r="N10" s="241">
        <v>30</v>
      </c>
      <c r="O10" s="241">
        <v>15</v>
      </c>
      <c r="P10" s="243"/>
      <c r="Q10" s="243"/>
      <c r="R10" s="243"/>
      <c r="S10" s="243"/>
      <c r="T10" s="241">
        <v>12</v>
      </c>
      <c r="U10" s="243"/>
      <c r="V10" s="241">
        <v>28</v>
      </c>
      <c r="W10" s="241">
        <v>11</v>
      </c>
      <c r="X10" s="243">
        <v>1.7</v>
      </c>
      <c r="Y10" s="244">
        <v>4.6</v>
      </c>
      <c r="Z10" s="244">
        <v>6.9</v>
      </c>
      <c r="AA10" s="243">
        <v>4.03</v>
      </c>
    </row>
    <row r="11" ht="29.25" customHeight="1" spans="1:27">
      <c r="A11" s="247" t="s">
        <v>225</v>
      </c>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9"/>
    </row>
  </sheetData>
  <mergeCells count="16">
    <mergeCell ref="A2:AA2"/>
    <mergeCell ref="B5:F5"/>
    <mergeCell ref="I5:AA5"/>
    <mergeCell ref="K6:P6"/>
    <mergeCell ref="Q6:AA6"/>
    <mergeCell ref="A11:AA11"/>
    <mergeCell ref="A5:A7"/>
    <mergeCell ref="B6:B7"/>
    <mergeCell ref="C6:C7"/>
    <mergeCell ref="D6:D7"/>
    <mergeCell ref="E6:E7"/>
    <mergeCell ref="F6:F7"/>
    <mergeCell ref="G5:G7"/>
    <mergeCell ref="H5:H7"/>
    <mergeCell ref="I6:I7"/>
    <mergeCell ref="J6:J7"/>
  </mergeCells>
  <pageMargins left="0.751388888888889" right="0.751388888888889" top="1" bottom="1" header="0.5" footer="0.5"/>
  <pageSetup paperSize="9" scale="55" firstPageNumber="21" fitToHeight="0" orientation="landscape" useFirstPageNumber="1" horizontalDpi="600"/>
  <headerFooter>
    <oddFooter>&amp;C20</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2"/>
    <pageSetUpPr fitToPage="1"/>
  </sheetPr>
  <dimension ref="A2:AG16"/>
  <sheetViews>
    <sheetView zoomScale="90" zoomScaleNormal="90" workbookViewId="0">
      <pane xSplit="1" ySplit="7" topLeftCell="B8" activePane="bottomRight" state="frozen"/>
      <selection/>
      <selection pane="topRight"/>
      <selection pane="bottomLeft"/>
      <selection pane="bottomRight" activeCell="G8" sqref="G8:G9"/>
    </sheetView>
  </sheetViews>
  <sheetFormatPr defaultColWidth="9" defaultRowHeight="13.5"/>
  <cols>
    <col min="1" max="1" width="15.825" customWidth="1"/>
    <col min="2" max="2" width="1.125" hidden="1" customWidth="1"/>
    <col min="3" max="5" width="3.875" hidden="1" customWidth="1"/>
    <col min="6" max="6" width="13.25" hidden="1" customWidth="1"/>
    <col min="7" max="7" width="13.125" customWidth="1"/>
    <col min="8" max="8" width="7.625" customWidth="1"/>
    <col min="9" max="11" width="7.75" customWidth="1"/>
    <col min="12" max="12" width="10.25" customWidth="1"/>
    <col min="13" max="16" width="7.75" customWidth="1"/>
    <col min="17" max="17" width="7.125" customWidth="1"/>
    <col min="18" max="18" width="6.75" customWidth="1"/>
    <col min="19" max="19" width="8.375" customWidth="1"/>
    <col min="20" max="20" width="7.75" customWidth="1"/>
    <col min="21" max="22" width="7.625" customWidth="1"/>
    <col min="23" max="23" width="7.75" customWidth="1"/>
    <col min="24" max="29" width="6.125" customWidth="1"/>
    <col min="30" max="30" width="7" customWidth="1"/>
    <col min="31" max="31" width="6.5" customWidth="1"/>
    <col min="32" max="32" width="14.1666666666667" customWidth="1"/>
    <col min="33" max="33" width="9.71666666666667" customWidth="1"/>
    <col min="34" max="36" width="9" customWidth="1"/>
  </cols>
  <sheetData>
    <row r="2" ht="32.25" spans="1:33">
      <c r="A2" s="206" t="s">
        <v>226</v>
      </c>
      <c r="B2" s="206"/>
      <c r="C2" s="206"/>
      <c r="D2" s="206"/>
      <c r="E2" s="206"/>
      <c r="F2" s="206"/>
      <c r="G2" s="206"/>
      <c r="H2" s="206"/>
      <c r="I2" s="207"/>
      <c r="J2" s="206"/>
      <c r="K2" s="206"/>
      <c r="L2" s="206"/>
      <c r="M2" s="206"/>
      <c r="N2" s="206"/>
      <c r="O2" s="206"/>
      <c r="P2" s="206"/>
      <c r="Q2" s="206"/>
      <c r="R2" s="206"/>
      <c r="S2" s="206"/>
      <c r="T2" s="206"/>
      <c r="U2" s="206"/>
      <c r="V2" s="206"/>
      <c r="W2" s="206"/>
      <c r="X2" s="206"/>
      <c r="Y2" s="206"/>
      <c r="Z2" s="206"/>
      <c r="AA2" s="206"/>
      <c r="AB2" s="206"/>
      <c r="AC2" s="206"/>
      <c r="AD2" s="206"/>
      <c r="AE2" s="206"/>
      <c r="AF2" s="206"/>
      <c r="AG2" s="206"/>
    </row>
    <row r="3" ht="12.75" customHeight="1" spans="1:33">
      <c r="G3" s="208"/>
    </row>
    <row r="4" ht="18.75" customHeight="1" spans="1:33">
      <c r="A4" s="209" t="s">
        <v>123</v>
      </c>
      <c r="B4" s="210"/>
      <c r="C4" s="210"/>
      <c r="D4" s="210"/>
      <c r="E4" s="210"/>
      <c r="F4" s="210"/>
      <c r="G4" s="211"/>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2" t="s">
        <v>100</v>
      </c>
      <c r="AG4" s="212"/>
    </row>
    <row r="5" ht="21.75" customHeight="1" spans="1:33">
      <c r="A5" s="213" t="s">
        <v>195</v>
      </c>
      <c r="B5" s="214" t="s">
        <v>196</v>
      </c>
      <c r="C5" s="214"/>
      <c r="D5" s="214"/>
      <c r="E5" s="214"/>
      <c r="F5" s="214"/>
      <c r="G5" s="215" t="s">
        <v>198</v>
      </c>
      <c r="H5" s="216" t="s">
        <v>227</v>
      </c>
      <c r="I5" s="50"/>
      <c r="J5" s="217"/>
      <c r="K5" s="217"/>
      <c r="L5" s="217"/>
      <c r="M5" s="217"/>
      <c r="N5" s="217"/>
      <c r="O5" s="217"/>
      <c r="P5" s="217"/>
      <c r="Q5" s="217"/>
      <c r="R5" s="217"/>
      <c r="S5" s="217"/>
      <c r="T5" s="217"/>
      <c r="U5" s="217"/>
      <c r="V5" s="217"/>
      <c r="W5" s="217"/>
      <c r="X5" s="217"/>
      <c r="Y5" s="217"/>
      <c r="Z5" s="217"/>
      <c r="AA5" s="217"/>
      <c r="AB5" s="217"/>
      <c r="AC5" s="217"/>
      <c r="AD5" s="217"/>
      <c r="AE5" s="217"/>
      <c r="AF5" s="217"/>
      <c r="AG5" s="217"/>
    </row>
    <row r="6" ht="19.5" customHeight="1" spans="1:33">
      <c r="A6" s="218"/>
      <c r="B6" s="214" t="s">
        <v>200</v>
      </c>
      <c r="C6" s="214" t="s">
        <v>201</v>
      </c>
      <c r="D6" s="214" t="s">
        <v>202</v>
      </c>
      <c r="E6" s="214" t="s">
        <v>203</v>
      </c>
      <c r="F6" s="214" t="s">
        <v>204</v>
      </c>
      <c r="G6" s="219"/>
      <c r="H6" s="216" t="s">
        <v>228</v>
      </c>
      <c r="I6" s="216" t="s">
        <v>229</v>
      </c>
      <c r="J6" s="216" t="s">
        <v>230</v>
      </c>
      <c r="K6" s="220" t="s">
        <v>231</v>
      </c>
      <c r="L6" s="216" t="s">
        <v>232</v>
      </c>
      <c r="M6" s="220" t="s">
        <v>233</v>
      </c>
      <c r="N6" s="216" t="s">
        <v>234</v>
      </c>
      <c r="O6" s="220" t="s">
        <v>235</v>
      </c>
      <c r="P6" s="216" t="s">
        <v>236</v>
      </c>
      <c r="Q6" s="216" t="s">
        <v>228</v>
      </c>
      <c r="R6" s="217"/>
      <c r="S6" s="217"/>
      <c r="T6" s="217"/>
      <c r="U6" s="217"/>
      <c r="V6" s="217"/>
      <c r="W6" s="216" t="s">
        <v>229</v>
      </c>
      <c r="X6" s="216"/>
      <c r="Y6" s="216"/>
      <c r="Z6" s="216"/>
      <c r="AA6" s="216"/>
      <c r="AB6" s="216"/>
      <c r="AC6" s="216"/>
      <c r="AD6" s="216" t="s">
        <v>230</v>
      </c>
      <c r="AE6" s="216"/>
      <c r="AF6" s="216"/>
      <c r="AG6" s="216"/>
    </row>
    <row r="7" ht="59" customHeight="1" spans="1:33">
      <c r="A7" s="221"/>
      <c r="B7" s="214"/>
      <c r="C7" s="214"/>
      <c r="D7" s="214"/>
      <c r="E7" s="214"/>
      <c r="F7" s="214"/>
      <c r="G7" s="219"/>
      <c r="H7" s="217"/>
      <c r="I7" s="50"/>
      <c r="J7" s="216"/>
      <c r="K7" s="222"/>
      <c r="L7" s="216"/>
      <c r="M7" s="222"/>
      <c r="N7" s="216"/>
      <c r="O7" s="222"/>
      <c r="P7" s="216"/>
      <c r="Q7" s="216" t="s">
        <v>237</v>
      </c>
      <c r="R7" s="216" t="s">
        <v>238</v>
      </c>
      <c r="S7" s="216" t="s">
        <v>239</v>
      </c>
      <c r="T7" s="216" t="s">
        <v>240</v>
      </c>
      <c r="U7" s="223" t="s">
        <v>241</v>
      </c>
      <c r="V7" s="223" t="s">
        <v>242</v>
      </c>
      <c r="W7" s="216" t="s">
        <v>243</v>
      </c>
      <c r="X7" s="216" t="s">
        <v>244</v>
      </c>
      <c r="Y7" s="216" t="s">
        <v>245</v>
      </c>
      <c r="Z7" s="216" t="s">
        <v>246</v>
      </c>
      <c r="AA7" s="216" t="s">
        <v>247</v>
      </c>
      <c r="AB7" s="216" t="s">
        <v>248</v>
      </c>
      <c r="AC7" s="216" t="s">
        <v>249</v>
      </c>
      <c r="AD7" s="216" t="s">
        <v>250</v>
      </c>
      <c r="AE7" s="216" t="s">
        <v>251</v>
      </c>
      <c r="AF7" s="216" t="s">
        <v>252</v>
      </c>
      <c r="AG7" s="216" t="s">
        <v>253</v>
      </c>
    </row>
    <row r="8" ht="63" customHeight="1" spans="1:33">
      <c r="A8" s="217" t="s">
        <v>254</v>
      </c>
      <c r="B8" s="224">
        <f>25+8+4</f>
        <v>37</v>
      </c>
      <c r="C8" s="224">
        <v>16</v>
      </c>
      <c r="D8" s="224"/>
      <c r="E8" s="224"/>
      <c r="F8" s="224"/>
      <c r="G8" s="225">
        <f>SUM(H8:P8)</f>
        <v>723</v>
      </c>
      <c r="H8" s="226">
        <f>Q8+R8+S8+T8+U8+V8</f>
        <v>132</v>
      </c>
      <c r="I8" s="226">
        <f>W8+X8+Y8+Z8+AA8+AB8+AC8</f>
        <v>410</v>
      </c>
      <c r="J8" s="226">
        <f>AD8+AE8+AF8+AG8</f>
        <v>95</v>
      </c>
      <c r="K8" s="227">
        <v>0</v>
      </c>
      <c r="L8" s="226">
        <v>36</v>
      </c>
      <c r="M8" s="227">
        <v>10</v>
      </c>
      <c r="N8" s="227">
        <v>27</v>
      </c>
      <c r="O8" s="226">
        <v>10</v>
      </c>
      <c r="P8" s="226">
        <v>3</v>
      </c>
      <c r="Q8" s="227">
        <v>85</v>
      </c>
      <c r="R8" s="227">
        <v>13</v>
      </c>
      <c r="S8" s="227">
        <v>2</v>
      </c>
      <c r="T8" s="227">
        <v>2</v>
      </c>
      <c r="U8" s="227">
        <v>20</v>
      </c>
      <c r="V8" s="227">
        <v>10</v>
      </c>
      <c r="W8" s="227">
        <v>4</v>
      </c>
      <c r="X8" s="226">
        <v>50</v>
      </c>
      <c r="Y8" s="226">
        <v>25</v>
      </c>
      <c r="Z8" s="226">
        <v>48</v>
      </c>
      <c r="AA8" s="226">
        <v>140</v>
      </c>
      <c r="AB8" s="226">
        <v>113</v>
      </c>
      <c r="AC8" s="226">
        <v>30</v>
      </c>
      <c r="AD8" s="226">
        <v>40</v>
      </c>
      <c r="AE8" s="227">
        <v>20</v>
      </c>
      <c r="AF8" s="227">
        <v>7</v>
      </c>
      <c r="AG8" s="227">
        <v>28</v>
      </c>
    </row>
    <row r="9" ht="60.95" customHeight="1" spans="1:33">
      <c r="A9" s="228" t="s">
        <v>255</v>
      </c>
      <c r="B9" s="224"/>
      <c r="C9" s="224"/>
      <c r="D9" s="224"/>
      <c r="E9" s="224"/>
      <c r="F9" s="224"/>
      <c r="G9" s="225">
        <f>H9+I9+J9+L9+M9+N9+P9</f>
        <v>12</v>
      </c>
      <c r="H9" s="227"/>
      <c r="I9" s="226">
        <v>12</v>
      </c>
      <c r="J9" s="227"/>
      <c r="K9" s="227"/>
      <c r="L9" s="229"/>
      <c r="M9" s="227"/>
      <c r="N9" s="227"/>
      <c r="O9" s="227"/>
      <c r="P9" s="227"/>
      <c r="Q9" s="227"/>
      <c r="R9" s="227"/>
      <c r="S9" s="227"/>
      <c r="T9" s="227"/>
      <c r="U9" s="227"/>
      <c r="V9" s="227"/>
      <c r="W9" s="227">
        <v>1</v>
      </c>
      <c r="X9" s="227">
        <v>2</v>
      </c>
      <c r="Y9" s="227">
        <v>4</v>
      </c>
      <c r="Z9" s="227">
        <v>4</v>
      </c>
      <c r="AA9" s="227"/>
      <c r="AB9" s="227"/>
      <c r="AC9" s="227">
        <v>1</v>
      </c>
      <c r="AD9" s="226"/>
      <c r="AE9" s="227"/>
      <c r="AF9" s="227"/>
      <c r="AG9" s="227"/>
    </row>
    <row r="10" ht="29.25" customHeight="1" spans="1:33">
      <c r="A10" s="230" t="s">
        <v>256</v>
      </c>
      <c r="B10" s="231"/>
      <c r="C10" s="231"/>
      <c r="D10" s="231"/>
      <c r="E10" s="231"/>
      <c r="F10" s="231"/>
      <c r="G10" s="231"/>
      <c r="H10" s="231"/>
      <c r="I10" s="232"/>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3"/>
    </row>
    <row r="16" ht="11.1" customHeight="1"/>
  </sheetData>
  <mergeCells count="24">
    <mergeCell ref="A2:AG2"/>
    <mergeCell ref="AF4:AG4"/>
    <mergeCell ref="B5:F5"/>
    <mergeCell ref="H5:AG5"/>
    <mergeCell ref="Q6:V6"/>
    <mergeCell ref="W6:AC6"/>
    <mergeCell ref="AD6:AG6"/>
    <mergeCell ref="A10:AG10"/>
    <mergeCell ref="A5:A7"/>
    <mergeCell ref="B6:B7"/>
    <mergeCell ref="C6:C7"/>
    <mergeCell ref="D6:D7"/>
    <mergeCell ref="E6:E7"/>
    <mergeCell ref="F6:F7"/>
    <mergeCell ref="G5:G7"/>
    <mergeCell ref="H6:H7"/>
    <mergeCell ref="I6:I7"/>
    <mergeCell ref="J6:J7"/>
    <mergeCell ref="K6:K7"/>
    <mergeCell ref="L6:L7"/>
    <mergeCell ref="M6:M7"/>
    <mergeCell ref="N6:N7"/>
    <mergeCell ref="O6:O7"/>
    <mergeCell ref="P6:P7"/>
  </mergeCells>
  <printOptions horizontalCentered="1"/>
  <pageMargins left="0.751388888888889" right="0.279166666666667" top="1.01944444444444" bottom="0.979861111111111" header="0.550694444444444" footer="0.511805555555556"/>
  <pageSetup paperSize="9" scale="55" firstPageNumber="22" orientation="landscape" useFirstPageNumber="1" horizontalDpi="600"/>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7"/>
  <sheetViews>
    <sheetView zoomScale="120" zoomScaleNormal="120" workbookViewId="0">
      <pane ySplit="5" topLeftCell="A134" activePane="bottomLeft" state="frozen"/>
      <selection/>
      <selection pane="bottomLeft" activeCell="C135" sqref="C135"/>
    </sheetView>
  </sheetViews>
  <sheetFormatPr defaultColWidth="9" defaultRowHeight="13.5" outlineLevelCol="7"/>
  <cols>
    <col min="1" max="1" width="19.125" customWidth="1"/>
    <col min="2" max="2" width="8.5" customWidth="1"/>
    <col min="3" max="3" width="40.625" customWidth="1"/>
    <col min="4" max="6" width="14.25" customWidth="1"/>
    <col min="7" max="7" width="11.375" customWidth="1"/>
    <col min="8" max="8" width="66.25" customWidth="1"/>
  </cols>
  <sheetData>
    <row r="1" ht="36" customHeight="1" spans="1:8">
      <c r="A1" s="149" t="s">
        <v>257</v>
      </c>
      <c r="B1" s="150"/>
      <c r="C1" s="151"/>
      <c r="D1" s="152"/>
      <c r="E1" s="151"/>
      <c r="F1" s="151"/>
      <c r="G1" s="151"/>
      <c r="H1" s="151"/>
    </row>
    <row r="2" ht="36" customHeight="1" spans="1:8">
      <c r="A2" s="151"/>
      <c r="B2" s="150"/>
      <c r="C2" s="151"/>
      <c r="D2" s="152"/>
      <c r="E2" s="151"/>
      <c r="F2" s="151"/>
      <c r="G2" s="151"/>
      <c r="H2" s="151"/>
    </row>
    <row r="3" ht="22.5" customHeight="1" spans="1:8">
      <c r="A3" s="118" t="s">
        <v>258</v>
      </c>
      <c r="B3" s="153" t="s">
        <v>259</v>
      </c>
      <c r="C3" s="120" t="s">
        <v>260</v>
      </c>
      <c r="D3" s="154" t="s">
        <v>261</v>
      </c>
      <c r="E3" s="121" t="s">
        <v>262</v>
      </c>
      <c r="F3" s="121" t="s">
        <v>262</v>
      </c>
      <c r="G3" s="121" t="s">
        <v>263</v>
      </c>
      <c r="H3" s="122" t="s">
        <v>264</v>
      </c>
    </row>
    <row r="4" ht="50.1" customHeight="1" spans="1:8">
      <c r="A4" s="118"/>
      <c r="B4" s="153"/>
      <c r="C4" s="120"/>
      <c r="D4" s="155" t="s">
        <v>265</v>
      </c>
      <c r="E4" s="123" t="s">
        <v>266</v>
      </c>
      <c r="F4" s="123" t="s">
        <v>265</v>
      </c>
      <c r="G4" s="123"/>
      <c r="H4" s="122"/>
    </row>
    <row r="5" ht="15" spans="1:8">
      <c r="A5" s="25"/>
      <c r="B5" s="156"/>
      <c r="C5" s="157" t="s">
        <v>267</v>
      </c>
      <c r="D5" s="158">
        <f t="shared" ref="D5:F5" si="0">D6+D134+D133</f>
        <v>52585</v>
      </c>
      <c r="E5" s="158">
        <f t="shared" si="0"/>
        <v>62394</v>
      </c>
      <c r="F5" s="158">
        <f t="shared" si="0"/>
        <v>53031</v>
      </c>
      <c r="G5" s="158"/>
      <c r="H5" s="159"/>
    </row>
    <row r="6" ht="30" customHeight="1" spans="1:8">
      <c r="A6" s="160" t="s">
        <v>268</v>
      </c>
      <c r="B6" s="161"/>
      <c r="C6" s="162" t="s">
        <v>269</v>
      </c>
      <c r="D6" s="158">
        <f t="shared" ref="D6:F6" si="1">D7+D37+D53+D71+D78+D85+D99+D124+D129</f>
        <v>9421</v>
      </c>
      <c r="E6" s="158">
        <f t="shared" si="1"/>
        <v>14962</v>
      </c>
      <c r="F6" s="158">
        <f t="shared" si="1"/>
        <v>11086</v>
      </c>
      <c r="G6" s="163"/>
      <c r="H6" s="164" t="s">
        <v>270</v>
      </c>
    </row>
    <row r="7" ht="24.95" customHeight="1" spans="1:8">
      <c r="A7" s="165" t="s">
        <v>271</v>
      </c>
      <c r="B7" s="166"/>
      <c r="C7" s="162" t="s">
        <v>128</v>
      </c>
      <c r="D7" s="158">
        <f>SUM(D8:D35)</f>
        <v>1519</v>
      </c>
      <c r="E7" s="158">
        <f>SUM(E8:E35)</f>
        <v>1534</v>
      </c>
      <c r="F7" s="158">
        <f>SUM(F8:F36)</f>
        <v>1158</v>
      </c>
      <c r="G7" s="163"/>
      <c r="H7" s="167" t="s">
        <v>272</v>
      </c>
    </row>
    <row r="8" ht="15" spans="1:8">
      <c r="A8" s="103"/>
      <c r="B8" s="103">
        <v>1</v>
      </c>
      <c r="C8" s="162" t="s">
        <v>273</v>
      </c>
      <c r="D8" s="168">
        <v>120</v>
      </c>
      <c r="E8" s="168">
        <v>120</v>
      </c>
      <c r="F8" s="168">
        <v>120</v>
      </c>
      <c r="G8" s="163">
        <v>2010302</v>
      </c>
      <c r="H8" s="169" t="s">
        <v>274</v>
      </c>
    </row>
    <row r="9" ht="15" spans="1:8">
      <c r="A9" s="103"/>
      <c r="B9" s="103">
        <v>2</v>
      </c>
      <c r="C9" s="162" t="s">
        <v>275</v>
      </c>
      <c r="D9" s="168">
        <v>50</v>
      </c>
      <c r="E9" s="168">
        <v>50</v>
      </c>
      <c r="F9" s="168">
        <v>50</v>
      </c>
      <c r="G9" s="163">
        <v>2010302</v>
      </c>
      <c r="H9" s="169" t="s">
        <v>276</v>
      </c>
    </row>
    <row r="10" ht="15" spans="1:8">
      <c r="A10" s="103"/>
      <c r="B10" s="103">
        <v>3</v>
      </c>
      <c r="C10" s="162" t="s">
        <v>277</v>
      </c>
      <c r="D10" s="168">
        <v>8</v>
      </c>
      <c r="E10" s="168">
        <v>10</v>
      </c>
      <c r="F10" s="168">
        <v>5</v>
      </c>
      <c r="G10" s="163"/>
      <c r="H10" s="169" t="s">
        <v>278</v>
      </c>
    </row>
    <row r="11" ht="127" customHeight="1" spans="1:8">
      <c r="A11" s="103"/>
      <c r="B11" s="103">
        <v>4</v>
      </c>
      <c r="C11" s="162" t="s">
        <v>279</v>
      </c>
      <c r="D11" s="170" t="s">
        <v>280</v>
      </c>
      <c r="E11" s="170" t="s">
        <v>280</v>
      </c>
      <c r="F11" s="170" t="s">
        <v>280</v>
      </c>
      <c r="G11" s="163"/>
      <c r="H11" s="169" t="s">
        <v>281</v>
      </c>
    </row>
    <row r="12" ht="30" customHeight="1" spans="1:8">
      <c r="A12" s="103"/>
      <c r="B12" s="103">
        <v>5</v>
      </c>
      <c r="C12" s="162" t="s">
        <v>282</v>
      </c>
      <c r="D12" s="171"/>
      <c r="E12" s="171"/>
      <c r="F12" s="171"/>
      <c r="G12" s="163"/>
      <c r="H12" s="169" t="s">
        <v>283</v>
      </c>
    </row>
    <row r="13" ht="36" customHeight="1" spans="1:8">
      <c r="A13" s="103"/>
      <c r="B13" s="103">
        <v>6</v>
      </c>
      <c r="C13" s="162" t="s">
        <v>284</v>
      </c>
      <c r="D13" s="171"/>
      <c r="E13" s="171"/>
      <c r="F13" s="171"/>
      <c r="G13" s="163"/>
      <c r="H13" s="172" t="s">
        <v>285</v>
      </c>
    </row>
    <row r="14" ht="30" customHeight="1" spans="1:8">
      <c r="A14" s="103"/>
      <c r="B14" s="103">
        <v>7</v>
      </c>
      <c r="C14" s="162" t="s">
        <v>286</v>
      </c>
      <c r="D14" s="171"/>
      <c r="E14" s="171"/>
      <c r="F14" s="171"/>
      <c r="G14" s="163"/>
      <c r="H14" s="169" t="s">
        <v>287</v>
      </c>
    </row>
    <row r="15" ht="30" customHeight="1" spans="1:8">
      <c r="A15" s="103"/>
      <c r="B15" s="103">
        <v>8</v>
      </c>
      <c r="C15" s="162" t="s">
        <v>288</v>
      </c>
      <c r="D15" s="171"/>
      <c r="E15" s="171"/>
      <c r="F15" s="171"/>
      <c r="G15" s="163"/>
      <c r="H15" s="169" t="s">
        <v>289</v>
      </c>
    </row>
    <row r="16" ht="46" customHeight="1" spans="1:8">
      <c r="A16" s="103"/>
      <c r="B16" s="103">
        <v>9</v>
      </c>
      <c r="C16" s="162" t="s">
        <v>290</v>
      </c>
      <c r="D16" s="171"/>
      <c r="E16" s="171"/>
      <c r="F16" s="171"/>
      <c r="G16" s="163"/>
      <c r="H16" s="169" t="s">
        <v>291</v>
      </c>
    </row>
    <row r="17" ht="105" customHeight="1" spans="1:8">
      <c r="A17" s="103"/>
      <c r="B17" s="103">
        <v>10</v>
      </c>
      <c r="C17" s="162" t="s">
        <v>292</v>
      </c>
      <c r="D17" s="173"/>
      <c r="E17" s="173"/>
      <c r="F17" s="173"/>
      <c r="G17" s="163"/>
      <c r="H17" s="169" t="s">
        <v>293</v>
      </c>
    </row>
    <row r="18" ht="30" customHeight="1" spans="1:8">
      <c r="A18" s="103"/>
      <c r="B18" s="103">
        <v>11</v>
      </c>
      <c r="C18" s="162" t="s">
        <v>294</v>
      </c>
      <c r="D18" s="168">
        <v>75</v>
      </c>
      <c r="E18" s="168">
        <v>45</v>
      </c>
      <c r="F18" s="168">
        <v>45</v>
      </c>
      <c r="G18" s="163">
        <v>2010302</v>
      </c>
      <c r="H18" s="174" t="s">
        <v>295</v>
      </c>
    </row>
    <row r="19" ht="15" spans="1:8">
      <c r="A19" s="103"/>
      <c r="B19" s="103">
        <v>12</v>
      </c>
      <c r="C19" s="162" t="s">
        <v>296</v>
      </c>
      <c r="D19" s="168">
        <v>20</v>
      </c>
      <c r="E19" s="168">
        <v>43</v>
      </c>
      <c r="F19" s="168">
        <v>20</v>
      </c>
      <c r="G19" s="163">
        <v>2010302</v>
      </c>
      <c r="H19" s="169" t="s">
        <v>297</v>
      </c>
    </row>
    <row r="20" ht="27" spans="1:8">
      <c r="A20" s="103"/>
      <c r="B20" s="103">
        <v>13</v>
      </c>
      <c r="C20" s="162" t="s">
        <v>298</v>
      </c>
      <c r="D20" s="175" t="s">
        <v>280</v>
      </c>
      <c r="E20" s="175" t="s">
        <v>280</v>
      </c>
      <c r="F20" s="175" t="s">
        <v>280</v>
      </c>
      <c r="G20" s="163"/>
      <c r="H20" s="169" t="s">
        <v>299</v>
      </c>
    </row>
    <row r="21" ht="15" spans="1:8">
      <c r="A21" s="103"/>
      <c r="B21" s="103">
        <v>14</v>
      </c>
      <c r="C21" s="162" t="s">
        <v>300</v>
      </c>
      <c r="D21" s="175"/>
      <c r="E21" s="175"/>
      <c r="F21" s="175"/>
      <c r="G21" s="163"/>
      <c r="H21" s="169" t="s">
        <v>301</v>
      </c>
    </row>
    <row r="22" ht="15" spans="1:8">
      <c r="A22" s="103"/>
      <c r="B22" s="103">
        <v>15</v>
      </c>
      <c r="C22" s="162" t="s">
        <v>302</v>
      </c>
      <c r="D22" s="175"/>
      <c r="E22" s="175"/>
      <c r="F22" s="175"/>
      <c r="G22" s="163">
        <v>2130599</v>
      </c>
      <c r="H22" s="169" t="s">
        <v>303</v>
      </c>
    </row>
    <row r="23" ht="15" spans="1:8">
      <c r="A23" s="103"/>
      <c r="B23" s="103">
        <v>16</v>
      </c>
      <c r="C23" s="162" t="s">
        <v>304</v>
      </c>
      <c r="D23" s="175"/>
      <c r="E23" s="175"/>
      <c r="F23" s="175"/>
      <c r="G23" s="163"/>
      <c r="H23" s="169" t="s">
        <v>305</v>
      </c>
    </row>
    <row r="24" ht="15" spans="1:8">
      <c r="A24" s="103"/>
      <c r="B24" s="103">
        <v>17</v>
      </c>
      <c r="C24" s="162" t="s">
        <v>306</v>
      </c>
      <c r="D24" s="175"/>
      <c r="E24" s="175"/>
      <c r="F24" s="175"/>
      <c r="G24" s="163"/>
      <c r="H24" s="169" t="s">
        <v>307</v>
      </c>
    </row>
    <row r="25" ht="18" customHeight="1" spans="1:8">
      <c r="A25" s="103"/>
      <c r="B25" s="103">
        <v>18</v>
      </c>
      <c r="C25" s="162" t="s">
        <v>308</v>
      </c>
      <c r="D25" s="175"/>
      <c r="E25" s="175"/>
      <c r="F25" s="175"/>
      <c r="G25" s="163"/>
      <c r="H25" s="169" t="s">
        <v>309</v>
      </c>
    </row>
    <row r="26" ht="28" customHeight="1" spans="1:8">
      <c r="A26" s="103"/>
      <c r="B26" s="103">
        <v>19</v>
      </c>
      <c r="C26" s="162" t="s">
        <v>310</v>
      </c>
      <c r="D26" s="175"/>
      <c r="E26" s="175"/>
      <c r="F26" s="175"/>
      <c r="G26" s="163"/>
      <c r="H26" s="169" t="s">
        <v>311</v>
      </c>
    </row>
    <row r="27" ht="29.1" customHeight="1" spans="1:8">
      <c r="A27" s="103"/>
      <c r="B27" s="103">
        <v>20</v>
      </c>
      <c r="C27" s="162" t="s">
        <v>312</v>
      </c>
      <c r="D27" s="175"/>
      <c r="E27" s="175"/>
      <c r="F27" s="175"/>
      <c r="G27" s="163"/>
      <c r="H27" s="169" t="s">
        <v>313</v>
      </c>
    </row>
    <row r="28" ht="23" customHeight="1" spans="1:8">
      <c r="A28" s="103"/>
      <c r="B28" s="103">
        <v>21</v>
      </c>
      <c r="C28" s="162" t="s">
        <v>314</v>
      </c>
      <c r="D28" s="168">
        <v>130</v>
      </c>
      <c r="E28" s="168">
        <v>152</v>
      </c>
      <c r="F28" s="168">
        <v>130</v>
      </c>
      <c r="G28" s="163">
        <v>2010302</v>
      </c>
      <c r="H28" s="169" t="s">
        <v>315</v>
      </c>
    </row>
    <row r="29" ht="36" customHeight="1" spans="1:8">
      <c r="A29" s="103"/>
      <c r="B29" s="103">
        <v>22</v>
      </c>
      <c r="C29" s="162" t="s">
        <v>316</v>
      </c>
      <c r="D29" s="168">
        <v>25</v>
      </c>
      <c r="E29" s="168">
        <v>56</v>
      </c>
      <c r="F29" s="168">
        <v>30</v>
      </c>
      <c r="G29" s="163">
        <v>2010302</v>
      </c>
      <c r="H29" s="169" t="s">
        <v>317</v>
      </c>
    </row>
    <row r="30" ht="21" customHeight="1" spans="1:8">
      <c r="A30" s="103"/>
      <c r="B30" s="103">
        <v>23</v>
      </c>
      <c r="C30" s="162" t="s">
        <v>318</v>
      </c>
      <c r="D30" s="168">
        <v>15</v>
      </c>
      <c r="E30" s="168">
        <v>20</v>
      </c>
      <c r="F30" s="168">
        <v>15</v>
      </c>
      <c r="G30" s="163">
        <v>2010302</v>
      </c>
      <c r="H30" s="169" t="s">
        <v>319</v>
      </c>
    </row>
    <row r="31" ht="102" customHeight="1" spans="1:8">
      <c r="A31" s="103"/>
      <c r="B31" s="103">
        <v>24</v>
      </c>
      <c r="C31" s="176" t="s">
        <v>320</v>
      </c>
      <c r="D31" s="177">
        <v>50</v>
      </c>
      <c r="E31" s="177">
        <v>42</v>
      </c>
      <c r="F31" s="177">
        <v>42</v>
      </c>
      <c r="G31" s="163">
        <v>2014002</v>
      </c>
      <c r="H31" s="169" t="s">
        <v>321</v>
      </c>
    </row>
    <row r="32" ht="90" customHeight="1" spans="1:8">
      <c r="A32" s="103"/>
      <c r="B32" s="103">
        <v>25</v>
      </c>
      <c r="C32" s="176" t="s">
        <v>322</v>
      </c>
      <c r="D32" s="177">
        <v>604</v>
      </c>
      <c r="E32" s="177">
        <v>604</v>
      </c>
      <c r="F32" s="177">
        <v>604</v>
      </c>
      <c r="G32" s="163">
        <v>2010302</v>
      </c>
      <c r="H32" s="169" t="s">
        <v>323</v>
      </c>
    </row>
    <row r="33" ht="192" customHeight="1" spans="1:8">
      <c r="A33" s="103"/>
      <c r="B33" s="103">
        <v>26</v>
      </c>
      <c r="C33" s="176" t="s">
        <v>324</v>
      </c>
      <c r="D33" s="177">
        <v>90</v>
      </c>
      <c r="E33" s="177">
        <v>60</v>
      </c>
      <c r="F33" s="177">
        <v>60</v>
      </c>
      <c r="G33" s="163">
        <v>2080102</v>
      </c>
      <c r="H33" s="169" t="s">
        <v>325</v>
      </c>
    </row>
    <row r="34" ht="24" customHeight="1" spans="1:8">
      <c r="A34" s="103"/>
      <c r="B34" s="103">
        <v>27</v>
      </c>
      <c r="C34" s="176" t="s">
        <v>326</v>
      </c>
      <c r="D34" s="177">
        <v>32</v>
      </c>
      <c r="E34" s="177">
        <v>32</v>
      </c>
      <c r="F34" s="177"/>
      <c r="G34" s="163">
        <v>2010302</v>
      </c>
      <c r="H34" s="169"/>
    </row>
    <row r="35" ht="60" customHeight="1" spans="1:8">
      <c r="A35" s="103"/>
      <c r="B35" s="103">
        <v>28</v>
      </c>
      <c r="C35" s="176" t="s">
        <v>327</v>
      </c>
      <c r="D35" s="177">
        <v>300</v>
      </c>
      <c r="E35" s="177">
        <v>300</v>
      </c>
      <c r="F35" s="177"/>
      <c r="G35" s="163">
        <v>2080199</v>
      </c>
      <c r="H35" s="169"/>
    </row>
    <row r="36" ht="60" customHeight="1" spans="1:8">
      <c r="A36" s="103"/>
      <c r="B36" s="103">
        <v>29</v>
      </c>
      <c r="C36" s="176" t="s">
        <v>328</v>
      </c>
      <c r="D36" s="177"/>
      <c r="E36" s="177">
        <v>37</v>
      </c>
      <c r="F36" s="177">
        <v>37</v>
      </c>
      <c r="G36" s="163">
        <v>2010302</v>
      </c>
      <c r="H36" s="169" t="s">
        <v>329</v>
      </c>
    </row>
    <row r="37" ht="33" customHeight="1" spans="1:8">
      <c r="A37" s="165" t="s">
        <v>330</v>
      </c>
      <c r="B37" s="166"/>
      <c r="C37" s="162" t="s">
        <v>106</v>
      </c>
      <c r="D37" s="178">
        <f>SUM(D38:D51)</f>
        <v>397</v>
      </c>
      <c r="E37" s="178">
        <f>SUM(E38:E51)</f>
        <v>457</v>
      </c>
      <c r="F37" s="178">
        <v>405</v>
      </c>
      <c r="G37" s="163">
        <v>201</v>
      </c>
      <c r="H37" s="167" t="s">
        <v>331</v>
      </c>
    </row>
    <row r="38" ht="80" customHeight="1" spans="1:8">
      <c r="A38" s="103"/>
      <c r="B38" s="103">
        <v>30</v>
      </c>
      <c r="C38" s="162" t="s">
        <v>332</v>
      </c>
      <c r="D38" s="168">
        <v>45</v>
      </c>
      <c r="E38" s="168">
        <v>45</v>
      </c>
      <c r="F38" s="168">
        <v>45</v>
      </c>
      <c r="G38" s="163">
        <v>2010302</v>
      </c>
      <c r="H38" s="169" t="s">
        <v>333</v>
      </c>
    </row>
    <row r="39" ht="186" customHeight="1" spans="1:8">
      <c r="A39" s="103"/>
      <c r="B39" s="103">
        <v>31</v>
      </c>
      <c r="C39" s="162" t="s">
        <v>334</v>
      </c>
      <c r="D39" s="168">
        <v>25</v>
      </c>
      <c r="E39" s="168">
        <v>30</v>
      </c>
      <c r="F39" s="168">
        <v>25</v>
      </c>
      <c r="G39" s="163">
        <v>2010302</v>
      </c>
      <c r="H39" s="169" t="s">
        <v>335</v>
      </c>
    </row>
    <row r="40" ht="15" spans="1:8">
      <c r="A40" s="103"/>
      <c r="B40" s="103">
        <v>32</v>
      </c>
      <c r="C40" s="162" t="s">
        <v>336</v>
      </c>
      <c r="D40" s="175" t="s">
        <v>280</v>
      </c>
      <c r="E40" s="175" t="s">
        <v>280</v>
      </c>
      <c r="F40" s="175" t="s">
        <v>280</v>
      </c>
      <c r="G40" s="163"/>
      <c r="H40" s="169"/>
    </row>
    <row r="41" ht="15" spans="1:8">
      <c r="A41" s="103"/>
      <c r="B41" s="103">
        <v>33</v>
      </c>
      <c r="C41" s="162" t="s">
        <v>337</v>
      </c>
      <c r="D41" s="175"/>
      <c r="E41" s="175"/>
      <c r="F41" s="175"/>
      <c r="G41" s="163"/>
      <c r="H41" s="169"/>
    </row>
    <row r="42" ht="15" spans="1:8">
      <c r="A42" s="103"/>
      <c r="B42" s="103">
        <v>34</v>
      </c>
      <c r="C42" s="162" t="s">
        <v>338</v>
      </c>
      <c r="D42" s="175"/>
      <c r="E42" s="175"/>
      <c r="F42" s="175"/>
      <c r="G42" s="163"/>
      <c r="H42" s="169"/>
    </row>
    <row r="43" ht="15" spans="1:8">
      <c r="A43" s="103"/>
      <c r="B43" s="103">
        <v>35</v>
      </c>
      <c r="C43" s="162" t="s">
        <v>339</v>
      </c>
      <c r="D43" s="175"/>
      <c r="E43" s="175"/>
      <c r="F43" s="175"/>
      <c r="G43" s="163"/>
      <c r="H43" s="169"/>
    </row>
    <row r="44" ht="15" spans="1:8">
      <c r="A44" s="103"/>
      <c r="B44" s="103">
        <v>36</v>
      </c>
      <c r="C44" s="162" t="s">
        <v>340</v>
      </c>
      <c r="D44" s="175"/>
      <c r="E44" s="175"/>
      <c r="F44" s="175"/>
      <c r="G44" s="163"/>
      <c r="H44" s="169"/>
    </row>
    <row r="45" ht="27" spans="1:8">
      <c r="A45" s="103"/>
      <c r="B45" s="103">
        <v>37</v>
      </c>
      <c r="C45" s="162" t="s">
        <v>341</v>
      </c>
      <c r="D45" s="168">
        <v>25</v>
      </c>
      <c r="E45" s="168">
        <v>26</v>
      </c>
      <c r="F45" s="168">
        <v>25</v>
      </c>
      <c r="G45" s="163">
        <v>2010302</v>
      </c>
      <c r="H45" s="169" t="s">
        <v>342</v>
      </c>
    </row>
    <row r="46" ht="78" customHeight="1" spans="1:8">
      <c r="A46" s="103"/>
      <c r="B46" s="103">
        <v>38</v>
      </c>
      <c r="C46" s="176" t="s">
        <v>343</v>
      </c>
      <c r="D46" s="177">
        <v>72</v>
      </c>
      <c r="E46" s="177">
        <v>70</v>
      </c>
      <c r="F46" s="177">
        <v>70</v>
      </c>
      <c r="G46" s="163">
        <v>2010302</v>
      </c>
      <c r="H46" s="169" t="s">
        <v>344</v>
      </c>
    </row>
    <row r="47" ht="35" customHeight="1" spans="1:8">
      <c r="A47" s="103"/>
      <c r="B47" s="103">
        <v>39</v>
      </c>
      <c r="C47" s="176" t="s">
        <v>345</v>
      </c>
      <c r="D47" s="177">
        <v>90</v>
      </c>
      <c r="E47" s="177">
        <v>101</v>
      </c>
      <c r="F47" s="177">
        <v>90</v>
      </c>
      <c r="G47" s="163">
        <v>2010302</v>
      </c>
      <c r="H47" s="169" t="s">
        <v>346</v>
      </c>
    </row>
    <row r="48" ht="131" customHeight="1" spans="1:8">
      <c r="A48" s="103"/>
      <c r="B48" s="103">
        <v>40</v>
      </c>
      <c r="C48" s="176" t="s">
        <v>347</v>
      </c>
      <c r="D48" s="177">
        <v>60</v>
      </c>
      <c r="E48" s="177">
        <v>85</v>
      </c>
      <c r="F48" s="177">
        <v>60</v>
      </c>
      <c r="G48" s="163">
        <v>2010302</v>
      </c>
      <c r="H48" s="169" t="s">
        <v>348</v>
      </c>
    </row>
    <row r="49" ht="30" customHeight="1" spans="1:8">
      <c r="A49" s="103"/>
      <c r="B49" s="103">
        <v>41</v>
      </c>
      <c r="C49" s="176" t="s">
        <v>349</v>
      </c>
      <c r="D49" s="179">
        <v>30</v>
      </c>
      <c r="E49" s="177"/>
      <c r="F49" s="177"/>
      <c r="G49" s="163">
        <v>2010302</v>
      </c>
      <c r="H49" s="169" t="s">
        <v>350</v>
      </c>
    </row>
    <row r="50" ht="78" customHeight="1" spans="1:8">
      <c r="A50" s="103"/>
      <c r="B50" s="103">
        <v>42</v>
      </c>
      <c r="C50" s="176" t="s">
        <v>351</v>
      </c>
      <c r="D50" s="177">
        <v>50</v>
      </c>
      <c r="E50" s="177">
        <v>50</v>
      </c>
      <c r="F50" s="177">
        <v>20</v>
      </c>
      <c r="G50" s="163">
        <v>2010302</v>
      </c>
      <c r="H50" s="169" t="s">
        <v>352</v>
      </c>
    </row>
    <row r="51" ht="57" customHeight="1" spans="1:8">
      <c r="A51" s="103"/>
      <c r="B51" s="103">
        <v>43</v>
      </c>
      <c r="C51" s="176" t="s">
        <v>353</v>
      </c>
      <c r="D51" s="177"/>
      <c r="E51" s="177">
        <v>50</v>
      </c>
      <c r="F51" s="177">
        <v>50</v>
      </c>
      <c r="G51" s="163">
        <v>2010302</v>
      </c>
      <c r="H51" s="167" t="s">
        <v>354</v>
      </c>
    </row>
    <row r="52" ht="56" customHeight="1" spans="1:8">
      <c r="A52" s="103"/>
      <c r="B52" s="103">
        <v>44</v>
      </c>
      <c r="C52" s="176" t="s">
        <v>355</v>
      </c>
      <c r="D52" s="177"/>
      <c r="E52" s="177">
        <v>20</v>
      </c>
      <c r="F52" s="177">
        <v>20</v>
      </c>
      <c r="G52" s="163">
        <v>2010302</v>
      </c>
      <c r="H52" s="167" t="s">
        <v>356</v>
      </c>
    </row>
    <row r="53" ht="32.1" customHeight="1" spans="1:8">
      <c r="A53" s="165" t="s">
        <v>357</v>
      </c>
      <c r="B53" s="166"/>
      <c r="C53" s="162" t="s">
        <v>106</v>
      </c>
      <c r="D53" s="178">
        <f t="shared" ref="D53:F53" si="2">SUM(D54:D70)</f>
        <v>1035</v>
      </c>
      <c r="E53" s="178">
        <f t="shared" si="2"/>
        <v>899</v>
      </c>
      <c r="F53" s="178">
        <f t="shared" si="2"/>
        <v>659</v>
      </c>
      <c r="G53" s="163"/>
      <c r="H53" s="167" t="s">
        <v>358</v>
      </c>
    </row>
    <row r="54" ht="172" customHeight="1" spans="1:8">
      <c r="A54" s="103"/>
      <c r="B54" s="103">
        <v>45</v>
      </c>
      <c r="C54" s="162" t="s">
        <v>359</v>
      </c>
      <c r="D54" s="168">
        <v>144</v>
      </c>
      <c r="E54" s="168">
        <v>144</v>
      </c>
      <c r="F54" s="168">
        <v>144</v>
      </c>
      <c r="G54" s="163">
        <v>2010505</v>
      </c>
      <c r="H54" s="180" t="s">
        <v>360</v>
      </c>
    </row>
    <row r="55" ht="15" spans="1:8">
      <c r="A55" s="103"/>
      <c r="B55" s="103">
        <v>46</v>
      </c>
      <c r="C55" s="162" t="s">
        <v>361</v>
      </c>
      <c r="D55" s="168">
        <v>5</v>
      </c>
      <c r="E55" s="168"/>
      <c r="F55" s="168"/>
      <c r="G55" s="163">
        <v>2060102</v>
      </c>
      <c r="H55" s="169"/>
    </row>
    <row r="56" ht="29" customHeight="1" spans="1:8">
      <c r="A56" s="103"/>
      <c r="B56" s="103">
        <v>47</v>
      </c>
      <c r="C56" s="162" t="s">
        <v>362</v>
      </c>
      <c r="D56" s="168">
        <v>5</v>
      </c>
      <c r="E56" s="168">
        <v>50</v>
      </c>
      <c r="F56" s="168">
        <v>5</v>
      </c>
      <c r="G56" s="163">
        <v>2060102</v>
      </c>
      <c r="H56" s="169" t="s">
        <v>363</v>
      </c>
    </row>
    <row r="57" ht="15" spans="1:8">
      <c r="A57" s="103"/>
      <c r="B57" s="103">
        <v>48</v>
      </c>
      <c r="C57" s="181" t="s">
        <v>364</v>
      </c>
      <c r="D57" s="168">
        <v>85</v>
      </c>
      <c r="E57" s="168"/>
      <c r="F57" s="168"/>
      <c r="G57" s="163">
        <v>2060102</v>
      </c>
      <c r="H57" s="182" t="s">
        <v>365</v>
      </c>
    </row>
    <row r="58" ht="73" customHeight="1" spans="1:8">
      <c r="A58" s="103"/>
      <c r="B58" s="103">
        <v>49</v>
      </c>
      <c r="C58" s="162" t="s">
        <v>366</v>
      </c>
      <c r="D58" s="168">
        <v>15</v>
      </c>
      <c r="E58" s="168">
        <v>40</v>
      </c>
      <c r="F58" s="168">
        <v>10</v>
      </c>
      <c r="G58" s="163">
        <v>2060102</v>
      </c>
      <c r="H58" s="169" t="s">
        <v>367</v>
      </c>
    </row>
    <row r="59" ht="36" customHeight="1" spans="1:8">
      <c r="A59" s="103"/>
      <c r="B59" s="103">
        <v>50</v>
      </c>
      <c r="C59" s="162" t="s">
        <v>368</v>
      </c>
      <c r="D59" s="168">
        <v>40</v>
      </c>
      <c r="E59" s="168"/>
      <c r="F59" s="168"/>
      <c r="G59" s="163">
        <v>2060102</v>
      </c>
      <c r="H59" s="169" t="s">
        <v>369</v>
      </c>
    </row>
    <row r="60" ht="27" customHeight="1" spans="1:8">
      <c r="A60" s="103"/>
      <c r="B60" s="103">
        <v>51</v>
      </c>
      <c r="C60" s="162" t="s">
        <v>370</v>
      </c>
      <c r="D60" s="168">
        <v>50</v>
      </c>
      <c r="E60" s="168">
        <v>200</v>
      </c>
      <c r="F60" s="168">
        <v>100</v>
      </c>
      <c r="G60" s="163">
        <v>2060102</v>
      </c>
      <c r="H60" s="169" t="s">
        <v>371</v>
      </c>
    </row>
    <row r="61" ht="78" customHeight="1" spans="1:8">
      <c r="A61" s="103"/>
      <c r="B61" s="103">
        <v>52</v>
      </c>
      <c r="C61" s="176" t="s">
        <v>372</v>
      </c>
      <c r="D61" s="177">
        <v>270</v>
      </c>
      <c r="E61" s="177">
        <v>290</v>
      </c>
      <c r="F61" s="177">
        <v>245</v>
      </c>
      <c r="G61" s="163">
        <v>2060102</v>
      </c>
      <c r="H61" s="169" t="s">
        <v>373</v>
      </c>
    </row>
    <row r="62" ht="71" customHeight="1" spans="1:8">
      <c r="A62" s="103"/>
      <c r="B62" s="103">
        <v>53</v>
      </c>
      <c r="C62" s="176" t="s">
        <v>374</v>
      </c>
      <c r="D62" s="177">
        <v>119</v>
      </c>
      <c r="E62" s="177">
        <v>40</v>
      </c>
      <c r="F62" s="177">
        <v>40</v>
      </c>
      <c r="G62" s="163">
        <v>2010505</v>
      </c>
      <c r="H62" s="169" t="s">
        <v>375</v>
      </c>
    </row>
    <row r="63" ht="27" customHeight="1" spans="1:8">
      <c r="A63" s="103"/>
      <c r="B63" s="103">
        <v>54</v>
      </c>
      <c r="C63" s="176" t="s">
        <v>376</v>
      </c>
      <c r="D63" s="177">
        <v>9</v>
      </c>
      <c r="E63" s="177"/>
      <c r="F63" s="177"/>
      <c r="G63" s="163">
        <v>2010404</v>
      </c>
      <c r="H63" s="169" t="s">
        <v>377</v>
      </c>
    </row>
    <row r="64" ht="66" customHeight="1" spans="1:8">
      <c r="A64" s="103"/>
      <c r="B64" s="103">
        <v>55</v>
      </c>
      <c r="C64" s="176" t="s">
        <v>378</v>
      </c>
      <c r="D64" s="177">
        <v>30</v>
      </c>
      <c r="E64" s="177"/>
      <c r="F64" s="177"/>
      <c r="G64" s="163">
        <v>2060102</v>
      </c>
      <c r="H64" s="169" t="s">
        <v>379</v>
      </c>
    </row>
    <row r="65" ht="30" customHeight="1" spans="1:8">
      <c r="A65" s="103"/>
      <c r="B65" s="103">
        <v>56</v>
      </c>
      <c r="C65" s="176" t="s">
        <v>380</v>
      </c>
      <c r="D65" s="177">
        <v>28</v>
      </c>
      <c r="E65" s="177"/>
      <c r="F65" s="177"/>
      <c r="G65" s="163">
        <v>2060102</v>
      </c>
      <c r="H65" s="169" t="s">
        <v>381</v>
      </c>
    </row>
    <row r="66" ht="26" customHeight="1" spans="1:8">
      <c r="A66" s="103"/>
      <c r="B66" s="103">
        <v>57</v>
      </c>
      <c r="C66" s="176" t="s">
        <v>382</v>
      </c>
      <c r="D66" s="177">
        <v>20</v>
      </c>
      <c r="E66" s="177"/>
      <c r="F66" s="177"/>
      <c r="G66" s="163">
        <v>2060102</v>
      </c>
      <c r="H66" s="169" t="s">
        <v>383</v>
      </c>
    </row>
    <row r="67" ht="36" customHeight="1" spans="1:8">
      <c r="A67" s="103"/>
      <c r="B67" s="103">
        <v>58</v>
      </c>
      <c r="C67" s="162" t="s">
        <v>384</v>
      </c>
      <c r="D67" s="168">
        <v>200</v>
      </c>
      <c r="E67" s="168"/>
      <c r="F67" s="168"/>
      <c r="G67" s="163">
        <v>2060899</v>
      </c>
      <c r="H67" s="169" t="s">
        <v>385</v>
      </c>
    </row>
    <row r="68" ht="45" customHeight="1" spans="1:8">
      <c r="A68" s="103"/>
      <c r="B68" s="103">
        <v>59</v>
      </c>
      <c r="C68" s="183" t="s">
        <v>386</v>
      </c>
      <c r="D68" s="168"/>
      <c r="E68" s="168">
        <v>50</v>
      </c>
      <c r="F68" s="168">
        <v>30</v>
      </c>
      <c r="G68" s="163">
        <v>2060102</v>
      </c>
      <c r="H68" s="167" t="s">
        <v>387</v>
      </c>
    </row>
    <row r="69" ht="26" customHeight="1" spans="1:8">
      <c r="A69" s="103"/>
      <c r="B69" s="103">
        <v>60</v>
      </c>
      <c r="C69" s="162" t="s">
        <v>388</v>
      </c>
      <c r="D69" s="168">
        <v>15</v>
      </c>
      <c r="E69" s="168">
        <v>10</v>
      </c>
      <c r="F69" s="168">
        <v>10</v>
      </c>
      <c r="G69" s="163">
        <v>2010507</v>
      </c>
      <c r="H69" s="169" t="s">
        <v>389</v>
      </c>
    </row>
    <row r="70" ht="23.1" customHeight="1" spans="1:8">
      <c r="A70" s="103"/>
      <c r="B70" s="103">
        <v>61</v>
      </c>
      <c r="C70" s="183" t="s">
        <v>390</v>
      </c>
      <c r="D70" s="168"/>
      <c r="E70" s="168">
        <v>75</v>
      </c>
      <c r="F70" s="168">
        <v>75</v>
      </c>
      <c r="G70" s="163">
        <v>2060102</v>
      </c>
      <c r="H70" s="167" t="s">
        <v>391</v>
      </c>
    </row>
    <row r="71" ht="18.95" customHeight="1" spans="1:8">
      <c r="A71" s="165" t="s">
        <v>392</v>
      </c>
      <c r="B71" s="166"/>
      <c r="C71" s="162" t="s">
        <v>106</v>
      </c>
      <c r="D71" s="178">
        <f t="shared" ref="D71:F71" si="3">SUM(D72:D77)</f>
        <v>332</v>
      </c>
      <c r="E71" s="178">
        <f t="shared" si="3"/>
        <v>432</v>
      </c>
      <c r="F71" s="178">
        <f t="shared" si="3"/>
        <v>430</v>
      </c>
      <c r="G71" s="163">
        <v>201</v>
      </c>
      <c r="H71" s="167" t="s">
        <v>393</v>
      </c>
    </row>
    <row r="72" ht="62" customHeight="1" spans="1:8">
      <c r="A72" s="103"/>
      <c r="B72" s="103">
        <v>62</v>
      </c>
      <c r="C72" s="162" t="s">
        <v>394</v>
      </c>
      <c r="D72" s="168">
        <v>10</v>
      </c>
      <c r="E72" s="168">
        <v>10</v>
      </c>
      <c r="F72" s="168">
        <v>8</v>
      </c>
      <c r="G72" s="163">
        <v>2010602</v>
      </c>
      <c r="H72" s="169" t="s">
        <v>395</v>
      </c>
    </row>
    <row r="73" ht="15" spans="1:8">
      <c r="A73" s="103"/>
      <c r="B73" s="103">
        <v>63</v>
      </c>
      <c r="C73" s="162" t="s">
        <v>396</v>
      </c>
      <c r="D73" s="168">
        <v>32</v>
      </c>
      <c r="E73" s="168">
        <v>32</v>
      </c>
      <c r="F73" s="168">
        <v>32</v>
      </c>
      <c r="G73" s="163">
        <v>2010608</v>
      </c>
      <c r="H73" s="169" t="s">
        <v>397</v>
      </c>
    </row>
    <row r="74" ht="27" spans="1:8">
      <c r="A74" s="103"/>
      <c r="B74" s="103">
        <v>64</v>
      </c>
      <c r="C74" s="162" t="s">
        <v>398</v>
      </c>
      <c r="D74" s="168">
        <v>50</v>
      </c>
      <c r="E74" s="168">
        <v>50</v>
      </c>
      <c r="F74" s="168">
        <v>50</v>
      </c>
      <c r="G74" s="163">
        <v>2010602</v>
      </c>
      <c r="H74" s="169" t="s">
        <v>399</v>
      </c>
    </row>
    <row r="75" ht="54" spans="1:8">
      <c r="A75" s="103"/>
      <c r="B75" s="103">
        <v>65</v>
      </c>
      <c r="C75" s="176" t="s">
        <v>400</v>
      </c>
      <c r="D75" s="177">
        <v>70</v>
      </c>
      <c r="E75" s="177">
        <v>50</v>
      </c>
      <c r="F75" s="177">
        <v>50</v>
      </c>
      <c r="G75" s="163">
        <v>2010608</v>
      </c>
      <c r="H75" s="169" t="s">
        <v>401</v>
      </c>
    </row>
    <row r="76" ht="72" customHeight="1" spans="1:8">
      <c r="A76" s="103"/>
      <c r="B76" s="103">
        <v>66</v>
      </c>
      <c r="C76" s="176" t="s">
        <v>402</v>
      </c>
      <c r="D76" s="177">
        <v>120</v>
      </c>
      <c r="E76" s="177">
        <v>240</v>
      </c>
      <c r="F76" s="177">
        <v>240</v>
      </c>
      <c r="G76" s="163">
        <v>2010608</v>
      </c>
      <c r="H76" s="169" t="s">
        <v>403</v>
      </c>
    </row>
    <row r="77" ht="38" customHeight="1" spans="1:8">
      <c r="A77" s="103"/>
      <c r="B77" s="103">
        <v>67</v>
      </c>
      <c r="C77" s="176" t="s">
        <v>404</v>
      </c>
      <c r="D77" s="177">
        <v>50</v>
      </c>
      <c r="E77" s="177">
        <v>50</v>
      </c>
      <c r="F77" s="177">
        <v>50</v>
      </c>
      <c r="G77" s="163">
        <v>2010605</v>
      </c>
      <c r="H77" s="169" t="s">
        <v>405</v>
      </c>
    </row>
    <row r="78" ht="27.95" customHeight="1" spans="1:8">
      <c r="A78" s="165" t="s">
        <v>406</v>
      </c>
      <c r="B78" s="166"/>
      <c r="C78" s="162" t="s">
        <v>106</v>
      </c>
      <c r="D78" s="178">
        <f t="shared" ref="D78:F78" si="4">SUM(D79:D84)</f>
        <v>680</v>
      </c>
      <c r="E78" s="178">
        <f t="shared" si="4"/>
        <v>3860</v>
      </c>
      <c r="F78" s="178">
        <f t="shared" si="4"/>
        <v>3700</v>
      </c>
      <c r="G78" s="163"/>
      <c r="H78" s="167" t="s">
        <v>407</v>
      </c>
    </row>
    <row r="79" ht="67.5" spans="1:8">
      <c r="A79" s="103"/>
      <c r="B79" s="103">
        <v>68</v>
      </c>
      <c r="C79" s="176" t="s">
        <v>408</v>
      </c>
      <c r="D79" s="177">
        <v>300</v>
      </c>
      <c r="E79" s="177">
        <v>500</v>
      </c>
      <c r="F79" s="177">
        <v>300</v>
      </c>
      <c r="G79" s="163">
        <v>2011308</v>
      </c>
      <c r="H79" s="169" t="s">
        <v>409</v>
      </c>
    </row>
    <row r="80" ht="27" spans="1:8">
      <c r="A80" s="103"/>
      <c r="B80" s="103">
        <v>69</v>
      </c>
      <c r="C80" s="176" t="s">
        <v>410</v>
      </c>
      <c r="D80" s="177">
        <v>100</v>
      </c>
      <c r="E80" s="177"/>
      <c r="F80" s="177"/>
      <c r="G80" s="163">
        <v>2011308</v>
      </c>
      <c r="H80" s="169" t="s">
        <v>411</v>
      </c>
    </row>
    <row r="81" ht="62" customHeight="1" spans="1:8">
      <c r="A81" s="103"/>
      <c r="B81" s="103">
        <v>70</v>
      </c>
      <c r="C81" s="176" t="s">
        <v>412</v>
      </c>
      <c r="D81" s="177">
        <v>230</v>
      </c>
      <c r="E81" s="177">
        <v>260</v>
      </c>
      <c r="F81" s="177">
        <v>300</v>
      </c>
      <c r="G81" s="163">
        <v>2011308</v>
      </c>
      <c r="H81" s="169" t="s">
        <v>413</v>
      </c>
    </row>
    <row r="82" ht="15" spans="1:8">
      <c r="A82" s="103"/>
      <c r="B82" s="103">
        <v>71</v>
      </c>
      <c r="C82" s="176" t="s">
        <v>414</v>
      </c>
      <c r="D82" s="177">
        <v>50</v>
      </c>
      <c r="E82" s="177"/>
      <c r="F82" s="177"/>
      <c r="G82" s="163">
        <v>2011308</v>
      </c>
      <c r="H82" s="169" t="s">
        <v>415</v>
      </c>
    </row>
    <row r="83" ht="27" spans="1:8">
      <c r="A83" s="103"/>
      <c r="B83" s="103">
        <v>72</v>
      </c>
      <c r="C83" s="176" t="s">
        <v>416</v>
      </c>
      <c r="D83" s="177"/>
      <c r="E83" s="177">
        <v>100</v>
      </c>
      <c r="F83" s="177">
        <v>100</v>
      </c>
      <c r="G83" s="163">
        <v>2011308</v>
      </c>
      <c r="H83" s="167" t="s">
        <v>417</v>
      </c>
    </row>
    <row r="84" ht="40.5" spans="1:8">
      <c r="A84" s="103"/>
      <c r="B84" s="103">
        <v>73</v>
      </c>
      <c r="C84" s="176" t="s">
        <v>418</v>
      </c>
      <c r="D84" s="177"/>
      <c r="E84" s="177">
        <v>3000</v>
      </c>
      <c r="F84" s="177">
        <v>3000</v>
      </c>
      <c r="G84" s="163">
        <v>2011308</v>
      </c>
      <c r="H84" s="167" t="s">
        <v>419</v>
      </c>
    </row>
    <row r="85" ht="21" customHeight="1" spans="1:8">
      <c r="A85" s="165" t="s">
        <v>420</v>
      </c>
      <c r="B85" s="166"/>
      <c r="C85" s="162" t="s">
        <v>106</v>
      </c>
      <c r="D85" s="178">
        <f>SUM(D86:D98)</f>
        <v>497</v>
      </c>
      <c r="E85" s="178">
        <f>SUM(E86:E98)</f>
        <v>380</v>
      </c>
      <c r="F85" s="178">
        <f>SUM(F86:F98)</f>
        <v>346</v>
      </c>
      <c r="G85" s="163">
        <v>201</v>
      </c>
      <c r="H85" s="167" t="s">
        <v>421</v>
      </c>
    </row>
    <row r="86" ht="48" customHeight="1" spans="1:8">
      <c r="A86" s="103"/>
      <c r="B86" s="103">
        <v>74</v>
      </c>
      <c r="C86" s="162" t="s">
        <v>422</v>
      </c>
      <c r="D86" s="168">
        <v>70</v>
      </c>
      <c r="E86" s="168">
        <v>100</v>
      </c>
      <c r="F86" s="168">
        <v>80</v>
      </c>
      <c r="G86" s="163">
        <v>2010302</v>
      </c>
      <c r="H86" s="169" t="s">
        <v>423</v>
      </c>
    </row>
    <row r="87" ht="58" customHeight="1" spans="1:8">
      <c r="A87" s="103"/>
      <c r="B87" s="103">
        <v>75</v>
      </c>
      <c r="C87" s="162" t="s">
        <v>424</v>
      </c>
      <c r="D87" s="168">
        <v>60</v>
      </c>
      <c r="E87" s="168">
        <v>54</v>
      </c>
      <c r="F87" s="168">
        <v>54</v>
      </c>
      <c r="G87" s="163">
        <v>2010302</v>
      </c>
      <c r="H87" s="169" t="s">
        <v>425</v>
      </c>
    </row>
    <row r="88" ht="45.95" customHeight="1" spans="1:8">
      <c r="A88" s="103"/>
      <c r="B88" s="103">
        <v>76</v>
      </c>
      <c r="C88" s="162" t="s">
        <v>426</v>
      </c>
      <c r="D88" s="168">
        <v>10</v>
      </c>
      <c r="E88" s="168">
        <v>10</v>
      </c>
      <c r="F88" s="168">
        <v>8</v>
      </c>
      <c r="G88" s="163">
        <v>2010302</v>
      </c>
      <c r="H88" s="169" t="s">
        <v>427</v>
      </c>
    </row>
    <row r="89" ht="30.95" customHeight="1" spans="1:8">
      <c r="A89" s="103"/>
      <c r="B89" s="103">
        <v>77</v>
      </c>
      <c r="C89" s="162" t="s">
        <v>428</v>
      </c>
      <c r="D89" s="168">
        <v>20</v>
      </c>
      <c r="E89" s="168"/>
      <c r="F89" s="168"/>
      <c r="G89" s="163">
        <v>2010302</v>
      </c>
      <c r="H89" s="169" t="s">
        <v>429</v>
      </c>
    </row>
    <row r="90" ht="48" customHeight="1" spans="1:8">
      <c r="A90" s="103"/>
      <c r="B90" s="103">
        <v>78</v>
      </c>
      <c r="C90" s="176" t="s">
        <v>430</v>
      </c>
      <c r="D90" s="177">
        <v>80</v>
      </c>
      <c r="E90" s="168">
        <v>85</v>
      </c>
      <c r="F90" s="168">
        <v>80</v>
      </c>
      <c r="G90" s="163">
        <v>2010302</v>
      </c>
      <c r="H90" s="169" t="s">
        <v>431</v>
      </c>
    </row>
    <row r="91" ht="72" customHeight="1" spans="1:8">
      <c r="A91" s="103"/>
      <c r="B91" s="103">
        <v>79</v>
      </c>
      <c r="C91" s="176" t="s">
        <v>432</v>
      </c>
      <c r="D91" s="168">
        <v>35</v>
      </c>
      <c r="E91" s="168"/>
      <c r="F91" s="168"/>
      <c r="G91" s="163">
        <v>2010302</v>
      </c>
      <c r="H91" s="169" t="s">
        <v>433</v>
      </c>
    </row>
    <row r="92" ht="54" customHeight="1" spans="1:8">
      <c r="A92" s="103"/>
      <c r="B92" s="103">
        <v>80</v>
      </c>
      <c r="C92" s="176" t="s">
        <v>434</v>
      </c>
      <c r="D92" s="168">
        <v>32</v>
      </c>
      <c r="E92" s="168"/>
      <c r="F92" s="168"/>
      <c r="G92" s="163">
        <v>2010302</v>
      </c>
      <c r="H92" s="169" t="s">
        <v>435</v>
      </c>
    </row>
    <row r="93" ht="30.95" customHeight="1" spans="1:8">
      <c r="A93" s="103"/>
      <c r="B93" s="103">
        <v>81</v>
      </c>
      <c r="C93" s="176" t="s">
        <v>436</v>
      </c>
      <c r="D93" s="168">
        <v>13</v>
      </c>
      <c r="E93" s="168"/>
      <c r="F93" s="168"/>
      <c r="G93" s="163">
        <v>2010302</v>
      </c>
      <c r="H93" s="169" t="s">
        <v>437</v>
      </c>
    </row>
    <row r="94" ht="54" customHeight="1" spans="1:8">
      <c r="A94" s="103"/>
      <c r="B94" s="103">
        <v>82</v>
      </c>
      <c r="C94" s="176" t="s">
        <v>438</v>
      </c>
      <c r="D94" s="168">
        <v>37</v>
      </c>
      <c r="E94" s="168"/>
      <c r="F94" s="168"/>
      <c r="G94" s="163">
        <v>2010302</v>
      </c>
      <c r="H94" s="169" t="s">
        <v>439</v>
      </c>
    </row>
    <row r="95" ht="71" customHeight="1" spans="1:8">
      <c r="A95" s="103"/>
      <c r="B95" s="103">
        <v>83</v>
      </c>
      <c r="C95" s="184" t="s">
        <v>440</v>
      </c>
      <c r="D95" s="168"/>
      <c r="E95" s="179">
        <v>4</v>
      </c>
      <c r="F95" s="177">
        <v>4</v>
      </c>
      <c r="G95" s="163">
        <v>2010302</v>
      </c>
      <c r="H95" s="167" t="s">
        <v>441</v>
      </c>
    </row>
    <row r="96" ht="153" customHeight="1" spans="1:8">
      <c r="A96" s="103"/>
      <c r="B96" s="103">
        <v>84</v>
      </c>
      <c r="C96" s="184" t="s">
        <v>442</v>
      </c>
      <c r="D96" s="168"/>
      <c r="E96" s="179">
        <v>30</v>
      </c>
      <c r="F96" s="177">
        <v>23</v>
      </c>
      <c r="G96" s="163">
        <v>2010302</v>
      </c>
      <c r="H96" s="167" t="s">
        <v>443</v>
      </c>
    </row>
    <row r="97" ht="30.95" customHeight="1" spans="1:8">
      <c r="A97" s="103"/>
      <c r="B97" s="103">
        <v>85</v>
      </c>
      <c r="C97" s="184" t="s">
        <v>444</v>
      </c>
      <c r="D97" s="168"/>
      <c r="E97" s="179">
        <v>45</v>
      </c>
      <c r="F97" s="177">
        <v>45</v>
      </c>
      <c r="G97" s="163">
        <v>2010302</v>
      </c>
      <c r="H97" s="167" t="s">
        <v>445</v>
      </c>
    </row>
    <row r="98" ht="86" customHeight="1" spans="1:8">
      <c r="A98" s="103"/>
      <c r="B98" s="103">
        <v>86</v>
      </c>
      <c r="C98" s="162" t="s">
        <v>446</v>
      </c>
      <c r="D98" s="168">
        <v>140</v>
      </c>
      <c r="E98" s="168">
        <v>52</v>
      </c>
      <c r="F98" s="168">
        <v>52</v>
      </c>
      <c r="G98" s="163">
        <v>2110203</v>
      </c>
      <c r="H98" s="169" t="s">
        <v>447</v>
      </c>
    </row>
    <row r="99" ht="42" customHeight="1" spans="1:8">
      <c r="A99" s="185" t="s">
        <v>448</v>
      </c>
      <c r="B99" s="161"/>
      <c r="C99" s="162" t="s">
        <v>449</v>
      </c>
      <c r="D99" s="178">
        <f t="shared" ref="D99:F99" si="5">SUM(D100:D123)</f>
        <v>4811</v>
      </c>
      <c r="E99" s="178">
        <f t="shared" si="5"/>
        <v>7250</v>
      </c>
      <c r="F99" s="178">
        <f t="shared" si="5"/>
        <v>4242</v>
      </c>
      <c r="G99" s="163"/>
      <c r="H99" s="167" t="s">
        <v>450</v>
      </c>
    </row>
    <row r="100" ht="27" spans="1:8">
      <c r="A100" s="103"/>
      <c r="B100" s="103">
        <v>88</v>
      </c>
      <c r="C100" s="186" t="s">
        <v>451</v>
      </c>
      <c r="D100" s="177">
        <v>200</v>
      </c>
      <c r="E100" s="177">
        <v>200</v>
      </c>
      <c r="F100" s="177">
        <v>200</v>
      </c>
      <c r="G100" s="163">
        <v>2120303</v>
      </c>
      <c r="H100" s="169" t="s">
        <v>452</v>
      </c>
    </row>
    <row r="101" ht="40.5" spans="1:8">
      <c r="A101" s="103"/>
      <c r="B101" s="103">
        <v>89</v>
      </c>
      <c r="C101" s="186" t="s">
        <v>453</v>
      </c>
      <c r="D101" s="177">
        <v>282</v>
      </c>
      <c r="E101" s="177"/>
      <c r="F101" s="177"/>
      <c r="G101" s="163">
        <v>2120104</v>
      </c>
      <c r="H101" s="169" t="s">
        <v>454</v>
      </c>
    </row>
    <row r="102" ht="37" customHeight="1" spans="1:8">
      <c r="A102" s="103"/>
      <c r="B102" s="103">
        <v>90</v>
      </c>
      <c r="C102" s="186" t="s">
        <v>455</v>
      </c>
      <c r="D102" s="177">
        <v>100</v>
      </c>
      <c r="E102" s="177">
        <v>122</v>
      </c>
      <c r="F102" s="177">
        <v>100</v>
      </c>
      <c r="G102" s="163">
        <v>2120501</v>
      </c>
      <c r="H102" s="169" t="s">
        <v>456</v>
      </c>
    </row>
    <row r="103" ht="33" customHeight="1" spans="1:8">
      <c r="A103" s="103"/>
      <c r="B103" s="103">
        <v>91</v>
      </c>
      <c r="C103" s="176" t="s">
        <v>457</v>
      </c>
      <c r="D103" s="177">
        <v>100</v>
      </c>
      <c r="E103" s="177">
        <v>300</v>
      </c>
      <c r="F103" s="177">
        <v>50</v>
      </c>
      <c r="G103" s="163">
        <v>2120501</v>
      </c>
      <c r="H103" s="169" t="s">
        <v>458</v>
      </c>
    </row>
    <row r="104" ht="27" spans="1:8">
      <c r="A104" s="103"/>
      <c r="B104" s="103">
        <v>92</v>
      </c>
      <c r="C104" s="176" t="s">
        <v>459</v>
      </c>
      <c r="D104" s="177">
        <v>96</v>
      </c>
      <c r="E104" s="177">
        <v>96</v>
      </c>
      <c r="F104" s="177">
        <v>96</v>
      </c>
      <c r="G104" s="163">
        <v>2120399</v>
      </c>
      <c r="H104" s="169" t="s">
        <v>460</v>
      </c>
    </row>
    <row r="105" ht="81" spans="1:8">
      <c r="A105" s="103"/>
      <c r="B105" s="103">
        <v>93</v>
      </c>
      <c r="C105" s="176" t="s">
        <v>461</v>
      </c>
      <c r="D105" s="177">
        <v>313</v>
      </c>
      <c r="E105" s="177">
        <v>350</v>
      </c>
      <c r="F105" s="177">
        <v>350</v>
      </c>
      <c r="G105" s="163">
        <v>2120303</v>
      </c>
      <c r="H105" s="169" t="s">
        <v>462</v>
      </c>
    </row>
    <row r="106" ht="15" spans="1:8">
      <c r="A106" s="103"/>
      <c r="B106" s="103">
        <v>94</v>
      </c>
      <c r="C106" s="176" t="s">
        <v>463</v>
      </c>
      <c r="D106" s="177">
        <v>54</v>
      </c>
      <c r="E106" s="177">
        <v>55</v>
      </c>
      <c r="F106" s="177">
        <f>29+30</f>
        <v>59</v>
      </c>
      <c r="G106" s="163">
        <v>2120501</v>
      </c>
      <c r="H106" s="169" t="s">
        <v>464</v>
      </c>
    </row>
    <row r="107" ht="45" customHeight="1" spans="1:8">
      <c r="A107" s="103"/>
      <c r="B107" s="103">
        <v>95</v>
      </c>
      <c r="C107" s="176" t="s">
        <v>465</v>
      </c>
      <c r="D107" s="177">
        <v>36</v>
      </c>
      <c r="E107" s="177">
        <v>36</v>
      </c>
      <c r="F107" s="177">
        <v>36</v>
      </c>
      <c r="G107" s="163">
        <v>2120104</v>
      </c>
      <c r="H107" s="169" t="s">
        <v>466</v>
      </c>
    </row>
    <row r="108" ht="115" customHeight="1" spans="1:8">
      <c r="A108" s="103"/>
      <c r="B108" s="103">
        <v>96</v>
      </c>
      <c r="C108" s="176" t="s">
        <v>467</v>
      </c>
      <c r="D108" s="177">
        <v>180</v>
      </c>
      <c r="E108" s="177">
        <v>580</v>
      </c>
      <c r="F108" s="177">
        <v>400</v>
      </c>
      <c r="G108" s="163">
        <v>2120201</v>
      </c>
      <c r="H108" s="169" t="s">
        <v>468</v>
      </c>
    </row>
    <row r="109" ht="32" customHeight="1" spans="1:8">
      <c r="A109" s="103"/>
      <c r="B109" s="103">
        <v>97</v>
      </c>
      <c r="C109" s="176" t="s">
        <v>469</v>
      </c>
      <c r="D109" s="187">
        <v>120</v>
      </c>
      <c r="E109" s="177">
        <v>40</v>
      </c>
      <c r="F109" s="177">
        <v>40</v>
      </c>
      <c r="G109" s="163">
        <v>2120102</v>
      </c>
      <c r="H109" s="169" t="s">
        <v>470</v>
      </c>
    </row>
    <row r="110" ht="66" customHeight="1" spans="1:8">
      <c r="A110" s="103"/>
      <c r="B110" s="103">
        <v>98</v>
      </c>
      <c r="C110" s="176" t="s">
        <v>471</v>
      </c>
      <c r="D110" s="188"/>
      <c r="E110" s="177">
        <v>80</v>
      </c>
      <c r="F110" s="177">
        <v>80</v>
      </c>
      <c r="G110" s="163">
        <v>2120102</v>
      </c>
      <c r="H110" s="169" t="s">
        <v>472</v>
      </c>
    </row>
    <row r="111" ht="29" customHeight="1" spans="1:8">
      <c r="A111" s="103"/>
      <c r="B111" s="103">
        <v>99</v>
      </c>
      <c r="C111" s="176" t="s">
        <v>473</v>
      </c>
      <c r="D111" s="177">
        <v>2000</v>
      </c>
      <c r="E111" s="177">
        <v>2000</v>
      </c>
      <c r="F111" s="177">
        <v>2000</v>
      </c>
      <c r="G111" s="163">
        <v>2110302</v>
      </c>
      <c r="H111" s="169" t="s">
        <v>474</v>
      </c>
    </row>
    <row r="112" ht="15" spans="1:8">
      <c r="A112" s="103"/>
      <c r="B112" s="103">
        <v>100</v>
      </c>
      <c r="C112" s="176" t="s">
        <v>475</v>
      </c>
      <c r="D112" s="168" t="s">
        <v>476</v>
      </c>
      <c r="E112" s="168">
        <v>650</v>
      </c>
      <c r="F112" s="168"/>
      <c r="G112" s="163"/>
      <c r="H112" s="169"/>
    </row>
    <row r="113" ht="15" spans="1:8">
      <c r="A113" s="103"/>
      <c r="B113" s="103">
        <v>101</v>
      </c>
      <c r="C113" s="176" t="s">
        <v>477</v>
      </c>
      <c r="D113" s="168"/>
      <c r="E113" s="168">
        <v>30</v>
      </c>
      <c r="F113" s="168"/>
      <c r="G113" s="163"/>
      <c r="H113" s="169"/>
    </row>
    <row r="114" ht="15" spans="1:8">
      <c r="A114" s="103"/>
      <c r="B114" s="103">
        <v>102</v>
      </c>
      <c r="C114" s="176" t="s">
        <v>478</v>
      </c>
      <c r="D114" s="168"/>
      <c r="E114" s="168">
        <v>200</v>
      </c>
      <c r="F114" s="168"/>
      <c r="G114" s="163"/>
      <c r="H114" s="169"/>
    </row>
    <row r="115" ht="15" spans="1:8">
      <c r="A115" s="103"/>
      <c r="B115" s="103">
        <v>103</v>
      </c>
      <c r="C115" s="176" t="s">
        <v>479</v>
      </c>
      <c r="D115" s="168"/>
      <c r="E115" s="168">
        <v>200</v>
      </c>
      <c r="F115" s="168"/>
      <c r="G115" s="163"/>
      <c r="H115" s="169"/>
    </row>
    <row r="116" ht="15" spans="1:8">
      <c r="A116" s="103"/>
      <c r="B116" s="103">
        <v>104</v>
      </c>
      <c r="C116" s="176" t="s">
        <v>480</v>
      </c>
      <c r="D116" s="168"/>
      <c r="E116" s="168">
        <v>50</v>
      </c>
      <c r="F116" s="168"/>
      <c r="G116" s="163"/>
      <c r="H116" s="169"/>
    </row>
    <row r="117" ht="30.75" spans="1:8">
      <c r="A117" s="103"/>
      <c r="B117" s="103">
        <v>105</v>
      </c>
      <c r="C117" s="176" t="s">
        <v>481</v>
      </c>
      <c r="D117" s="168">
        <v>930</v>
      </c>
      <c r="E117" s="168">
        <v>1130</v>
      </c>
      <c r="F117" s="168">
        <v>200</v>
      </c>
      <c r="G117" s="189" t="s">
        <v>482</v>
      </c>
      <c r="H117" s="169" t="s">
        <v>483</v>
      </c>
    </row>
    <row r="118" ht="66" customHeight="1" spans="1:8">
      <c r="A118" s="103"/>
      <c r="B118" s="103">
        <v>106</v>
      </c>
      <c r="C118" s="162" t="s">
        <v>484</v>
      </c>
      <c r="D118" s="168" t="s">
        <v>476</v>
      </c>
      <c r="E118" s="168">
        <v>500</v>
      </c>
      <c r="F118" s="168">
        <v>250</v>
      </c>
      <c r="G118" s="163">
        <v>2110302</v>
      </c>
      <c r="H118" s="169" t="s">
        <v>485</v>
      </c>
    </row>
    <row r="119" ht="54" spans="1:8">
      <c r="A119" s="103"/>
      <c r="B119" s="103">
        <v>107</v>
      </c>
      <c r="C119" s="162" t="s">
        <v>486</v>
      </c>
      <c r="D119" s="168"/>
      <c r="E119" s="168">
        <v>500</v>
      </c>
      <c r="F119" s="168">
        <v>300</v>
      </c>
      <c r="G119" s="163">
        <v>2110302</v>
      </c>
      <c r="H119" s="169" t="s">
        <v>487</v>
      </c>
    </row>
    <row r="120" ht="27" spans="1:8">
      <c r="A120" s="103"/>
      <c r="B120" s="103">
        <v>108</v>
      </c>
      <c r="C120" s="162" t="s">
        <v>488</v>
      </c>
      <c r="D120" s="168"/>
      <c r="E120" s="168">
        <v>100</v>
      </c>
      <c r="F120" s="168">
        <v>50</v>
      </c>
      <c r="G120" s="163">
        <v>2110302</v>
      </c>
      <c r="H120" s="169" t="s">
        <v>489</v>
      </c>
    </row>
    <row r="121" ht="15" spans="1:8">
      <c r="A121" s="103"/>
      <c r="B121" s="103">
        <v>109</v>
      </c>
      <c r="C121" s="162" t="s">
        <v>490</v>
      </c>
      <c r="D121" s="168">
        <v>300</v>
      </c>
      <c r="E121" s="168"/>
      <c r="F121" s="168"/>
      <c r="G121" s="163">
        <v>2110302</v>
      </c>
      <c r="H121" s="169" t="s">
        <v>491</v>
      </c>
    </row>
    <row r="122" ht="27" spans="1:8">
      <c r="A122" s="103"/>
      <c r="B122" s="103">
        <v>110</v>
      </c>
      <c r="C122" s="176" t="s">
        <v>492</v>
      </c>
      <c r="D122" s="168">
        <v>100</v>
      </c>
      <c r="E122" s="168"/>
      <c r="F122" s="168"/>
      <c r="G122" s="163" t="s">
        <v>493</v>
      </c>
      <c r="H122" s="169" t="s">
        <v>494</v>
      </c>
    </row>
    <row r="123" ht="30" customHeight="1" spans="1:8">
      <c r="A123" s="103"/>
      <c r="B123" s="103">
        <v>111</v>
      </c>
      <c r="C123" s="162" t="s">
        <v>495</v>
      </c>
      <c r="D123" s="168"/>
      <c r="E123" s="168">
        <v>31</v>
      </c>
      <c r="F123" s="168">
        <v>31</v>
      </c>
      <c r="G123" s="163">
        <v>2120303</v>
      </c>
      <c r="H123" s="167" t="s">
        <v>496</v>
      </c>
    </row>
    <row r="124" ht="32.1" customHeight="1" spans="1:8">
      <c r="A124" s="165" t="s">
        <v>497</v>
      </c>
      <c r="B124" s="166"/>
      <c r="C124" s="162" t="s">
        <v>106</v>
      </c>
      <c r="D124" s="178">
        <f t="shared" ref="D124:F124" si="6">SUM(D125:D128)</f>
        <v>50</v>
      </c>
      <c r="E124" s="178">
        <f t="shared" si="6"/>
        <v>50</v>
      </c>
      <c r="F124" s="178">
        <f t="shared" si="6"/>
        <v>46</v>
      </c>
      <c r="G124" s="163">
        <v>201</v>
      </c>
      <c r="H124" s="167" t="s">
        <v>498</v>
      </c>
    </row>
    <row r="125" ht="54" spans="1:8">
      <c r="A125" s="103"/>
      <c r="B125" s="103">
        <v>112</v>
      </c>
      <c r="C125" s="162" t="s">
        <v>499</v>
      </c>
      <c r="D125" s="168">
        <v>10</v>
      </c>
      <c r="E125" s="168">
        <v>10</v>
      </c>
      <c r="F125" s="168">
        <v>9</v>
      </c>
      <c r="G125" s="163">
        <v>2011102</v>
      </c>
      <c r="H125" s="169" t="s">
        <v>500</v>
      </c>
    </row>
    <row r="126" ht="60" customHeight="1" spans="1:8">
      <c r="A126" s="103"/>
      <c r="B126" s="103">
        <v>113</v>
      </c>
      <c r="C126" s="162" t="s">
        <v>501</v>
      </c>
      <c r="D126" s="168">
        <v>25</v>
      </c>
      <c r="E126" s="168">
        <v>25</v>
      </c>
      <c r="F126" s="168">
        <v>25</v>
      </c>
      <c r="G126" s="163">
        <v>2011102</v>
      </c>
      <c r="H126" s="169" t="s">
        <v>502</v>
      </c>
    </row>
    <row r="127" ht="54" spans="1:8">
      <c r="A127" s="103"/>
      <c r="B127" s="103">
        <v>114</v>
      </c>
      <c r="C127" s="162" t="s">
        <v>503</v>
      </c>
      <c r="D127" s="168">
        <v>10</v>
      </c>
      <c r="E127" s="168">
        <v>10</v>
      </c>
      <c r="F127" s="168">
        <v>9</v>
      </c>
      <c r="G127" s="163">
        <v>2011104</v>
      </c>
      <c r="H127" s="169" t="s">
        <v>504</v>
      </c>
    </row>
    <row r="128" ht="27" spans="1:8">
      <c r="A128" s="103"/>
      <c r="B128" s="103">
        <v>115</v>
      </c>
      <c r="C128" s="162" t="s">
        <v>505</v>
      </c>
      <c r="D128" s="168">
        <v>5</v>
      </c>
      <c r="E128" s="168">
        <v>5</v>
      </c>
      <c r="F128" s="168">
        <v>3</v>
      </c>
      <c r="G128" s="163">
        <v>2011106</v>
      </c>
      <c r="H128" s="169" t="s">
        <v>506</v>
      </c>
    </row>
    <row r="129" ht="33" customHeight="1" spans="1:8">
      <c r="A129" s="165" t="s">
        <v>507</v>
      </c>
      <c r="B129" s="156"/>
      <c r="C129" s="162" t="s">
        <v>106</v>
      </c>
      <c r="D129" s="178">
        <f t="shared" ref="D129:F129" si="7">SUM(D130:D132)</f>
        <v>100</v>
      </c>
      <c r="E129" s="178">
        <f t="shared" si="7"/>
        <v>100</v>
      </c>
      <c r="F129" s="178">
        <f t="shared" si="7"/>
        <v>100</v>
      </c>
      <c r="G129" s="163">
        <v>201</v>
      </c>
      <c r="H129" s="167" t="s">
        <v>508</v>
      </c>
    </row>
    <row r="130" ht="40.5" spans="1:8">
      <c r="A130" s="103"/>
      <c r="B130" s="103">
        <v>116</v>
      </c>
      <c r="C130" s="162" t="s">
        <v>509</v>
      </c>
      <c r="D130" s="168">
        <v>60</v>
      </c>
      <c r="E130" s="168">
        <v>60</v>
      </c>
      <c r="F130" s="168">
        <v>60</v>
      </c>
      <c r="G130" s="163">
        <v>2120104</v>
      </c>
      <c r="H130" s="169" t="s">
        <v>510</v>
      </c>
    </row>
    <row r="131" ht="40.5" spans="1:8">
      <c r="A131" s="103"/>
      <c r="B131" s="103">
        <v>117</v>
      </c>
      <c r="C131" s="162" t="s">
        <v>511</v>
      </c>
      <c r="D131" s="168">
        <v>20</v>
      </c>
      <c r="E131" s="168">
        <v>20</v>
      </c>
      <c r="F131" s="168">
        <v>20</v>
      </c>
      <c r="G131" s="163">
        <v>2014002</v>
      </c>
      <c r="H131" s="169" t="s">
        <v>512</v>
      </c>
    </row>
    <row r="132" ht="27" spans="1:8">
      <c r="A132" s="103"/>
      <c r="B132" s="103">
        <v>118</v>
      </c>
      <c r="C132" s="162" t="s">
        <v>513</v>
      </c>
      <c r="D132" s="168">
        <v>20</v>
      </c>
      <c r="E132" s="168">
        <v>20</v>
      </c>
      <c r="F132" s="168">
        <v>20</v>
      </c>
      <c r="G132" s="163">
        <v>2011308</v>
      </c>
      <c r="H132" s="169" t="s">
        <v>514</v>
      </c>
    </row>
    <row r="133" ht="31" customHeight="1" spans="1:8">
      <c r="A133" s="165" t="s">
        <v>515</v>
      </c>
      <c r="B133" s="156"/>
      <c r="C133" s="157" t="s">
        <v>516</v>
      </c>
      <c r="D133" s="178">
        <v>2007</v>
      </c>
      <c r="E133" s="178">
        <v>2551</v>
      </c>
      <c r="F133" s="178">
        <v>2283</v>
      </c>
      <c r="G133" s="163"/>
      <c r="H133" s="190" t="s">
        <v>517</v>
      </c>
    </row>
    <row r="134" ht="15" spans="1:8">
      <c r="A134" s="165" t="s">
        <v>518</v>
      </c>
      <c r="B134" s="156"/>
      <c r="C134" s="157" t="s">
        <v>519</v>
      </c>
      <c r="D134" s="178">
        <f>D135+D136+D141+D142+D143+D150+D154+D164+D158+D167+D159+D166+D160+D156+D155+D165+D157+D137+D138+D139+D140</f>
        <v>41157</v>
      </c>
      <c r="E134" s="178">
        <f>E135+E136+E141+E142+E143+E150+E154+E164+E158+E167+E159+E166+E160+E156+E155+E165+E157+E137+E138+E139+E140</f>
        <v>44881</v>
      </c>
      <c r="F134" s="178">
        <f>F135+F136+F141+F142+F143+F150+F154+F164+F158+F167+F159+F166+F160+F156+F155+F165+F157+F137+F138+F139+F140+F161+F163+F162</f>
        <v>39662</v>
      </c>
      <c r="G134" s="163"/>
      <c r="H134" s="167"/>
    </row>
    <row r="135" ht="224" customHeight="1" spans="1:8">
      <c r="A135" s="191"/>
      <c r="B135" s="103">
        <v>119</v>
      </c>
      <c r="C135" s="162" t="s">
        <v>520</v>
      </c>
      <c r="D135" s="168">
        <v>600</v>
      </c>
      <c r="E135" s="168">
        <v>913</v>
      </c>
      <c r="F135" s="168">
        <v>900</v>
      </c>
      <c r="G135" s="163">
        <v>2060404</v>
      </c>
      <c r="H135" s="169" t="s">
        <v>521</v>
      </c>
    </row>
    <row r="136" ht="90" customHeight="1" spans="1:8">
      <c r="A136" s="191"/>
      <c r="B136" s="103">
        <v>120</v>
      </c>
      <c r="C136" s="162" t="s">
        <v>522</v>
      </c>
      <c r="D136" s="168">
        <v>200</v>
      </c>
      <c r="E136" s="168">
        <v>650</v>
      </c>
      <c r="F136" s="168">
        <v>200</v>
      </c>
      <c r="G136" s="163">
        <v>2080711</v>
      </c>
      <c r="H136" s="169" t="s">
        <v>523</v>
      </c>
    </row>
    <row r="137" ht="30" customHeight="1" spans="1:8">
      <c r="A137" s="191"/>
      <c r="B137" s="103">
        <v>121</v>
      </c>
      <c r="C137" s="184" t="s">
        <v>524</v>
      </c>
      <c r="D137" s="184"/>
      <c r="E137" s="168">
        <v>50</v>
      </c>
      <c r="F137" s="163">
        <v>50</v>
      </c>
      <c r="G137" s="163">
        <v>2100202</v>
      </c>
      <c r="H137" s="192" t="s">
        <v>525</v>
      </c>
    </row>
    <row r="138" ht="37" customHeight="1" spans="1:8">
      <c r="A138" s="191"/>
      <c r="B138" s="103">
        <v>122</v>
      </c>
      <c r="C138" s="184" t="s">
        <v>526</v>
      </c>
      <c r="D138" s="184"/>
      <c r="E138" s="168">
        <v>200</v>
      </c>
      <c r="F138" s="163">
        <v>50</v>
      </c>
      <c r="G138" s="163">
        <v>2100199</v>
      </c>
      <c r="H138" s="192" t="s">
        <v>527</v>
      </c>
    </row>
    <row r="139" ht="27" customHeight="1" spans="1:8">
      <c r="A139" s="191"/>
      <c r="B139" s="103">
        <v>123</v>
      </c>
      <c r="C139" s="184" t="s">
        <v>528</v>
      </c>
      <c r="D139" s="184"/>
      <c r="E139" s="168">
        <v>37</v>
      </c>
      <c r="F139" s="163">
        <v>37</v>
      </c>
      <c r="G139" s="163">
        <v>2150805</v>
      </c>
      <c r="H139" s="192" t="s">
        <v>529</v>
      </c>
    </row>
    <row r="140" ht="54" customHeight="1" spans="1:8">
      <c r="A140" s="191"/>
      <c r="B140" s="103">
        <v>124</v>
      </c>
      <c r="C140" s="184" t="s">
        <v>530</v>
      </c>
      <c r="D140" s="184"/>
      <c r="E140" s="168">
        <v>20</v>
      </c>
      <c r="F140" s="163">
        <v>20</v>
      </c>
      <c r="G140" s="163">
        <v>2010302</v>
      </c>
      <c r="H140" s="192" t="s">
        <v>531</v>
      </c>
    </row>
    <row r="141" ht="45" customHeight="1" spans="1:8">
      <c r="A141" s="193"/>
      <c r="B141" s="103">
        <v>125</v>
      </c>
      <c r="C141" s="162" t="s">
        <v>532</v>
      </c>
      <c r="D141" s="168">
        <v>90</v>
      </c>
      <c r="E141" s="168">
        <v>200</v>
      </c>
      <c r="F141" s="163">
        <v>150</v>
      </c>
      <c r="G141" s="163">
        <v>2080711</v>
      </c>
      <c r="H141" s="194" t="s">
        <v>533</v>
      </c>
    </row>
    <row r="142" ht="15" spans="1:8">
      <c r="A142" s="156"/>
      <c r="B142" s="103">
        <v>126</v>
      </c>
      <c r="C142" s="162" t="s">
        <v>534</v>
      </c>
      <c r="D142" s="168">
        <v>105</v>
      </c>
      <c r="E142" s="168">
        <v>105</v>
      </c>
      <c r="F142" s="168">
        <v>105</v>
      </c>
      <c r="G142" s="163">
        <v>2010902</v>
      </c>
      <c r="H142" s="169" t="s">
        <v>535</v>
      </c>
    </row>
    <row r="143" ht="45" customHeight="1" spans="1:8">
      <c r="A143" s="191"/>
      <c r="B143" s="103">
        <v>127</v>
      </c>
      <c r="C143" s="162" t="s">
        <v>536</v>
      </c>
      <c r="D143" s="178">
        <f t="shared" ref="D143:F143" si="8">D144+D145+D146+D147+D148+D149</f>
        <v>17850</v>
      </c>
      <c r="E143" s="178">
        <f t="shared" si="8"/>
        <v>20226</v>
      </c>
      <c r="F143" s="178">
        <f t="shared" si="8"/>
        <v>18200</v>
      </c>
      <c r="G143" s="163">
        <v>2060404</v>
      </c>
      <c r="H143" s="172"/>
    </row>
    <row r="144" ht="105" customHeight="1" spans="1:8">
      <c r="A144" s="25"/>
      <c r="B144" s="156"/>
      <c r="C144" s="162" t="s">
        <v>537</v>
      </c>
      <c r="D144" s="168">
        <v>1600</v>
      </c>
      <c r="E144" s="168">
        <v>3611</v>
      </c>
      <c r="F144" s="168">
        <v>2000</v>
      </c>
      <c r="G144" s="163"/>
      <c r="H144" s="172" t="s">
        <v>538</v>
      </c>
    </row>
    <row r="145" ht="38.1" customHeight="1" spans="1:8">
      <c r="A145" s="25"/>
      <c r="B145" s="156"/>
      <c r="C145" s="162" t="s">
        <v>539</v>
      </c>
      <c r="D145" s="168">
        <v>800</v>
      </c>
      <c r="E145" s="168">
        <v>800</v>
      </c>
      <c r="F145" s="168">
        <v>800</v>
      </c>
      <c r="G145" s="163"/>
      <c r="H145" s="172" t="s">
        <v>540</v>
      </c>
    </row>
    <row r="146" ht="48" customHeight="1" spans="1:8">
      <c r="A146" s="25"/>
      <c r="B146" s="156"/>
      <c r="C146" s="162" t="s">
        <v>541</v>
      </c>
      <c r="D146" s="168">
        <v>100</v>
      </c>
      <c r="E146" s="168">
        <v>100</v>
      </c>
      <c r="F146" s="168">
        <v>100</v>
      </c>
      <c r="G146" s="163"/>
      <c r="H146" s="172" t="s">
        <v>542</v>
      </c>
    </row>
    <row r="147" ht="41" customHeight="1" spans="1:8">
      <c r="A147" s="25"/>
      <c r="B147" s="156"/>
      <c r="C147" s="162" t="s">
        <v>543</v>
      </c>
      <c r="D147" s="168">
        <v>1200</v>
      </c>
      <c r="E147" s="168">
        <v>1000</v>
      </c>
      <c r="F147" s="168">
        <v>1000</v>
      </c>
      <c r="G147" s="163"/>
      <c r="H147" s="172" t="s">
        <v>544</v>
      </c>
    </row>
    <row r="148" ht="50" customHeight="1" spans="1:8">
      <c r="A148" s="25"/>
      <c r="B148" s="156"/>
      <c r="C148" s="162" t="s">
        <v>545</v>
      </c>
      <c r="D148" s="168">
        <v>150</v>
      </c>
      <c r="E148" s="168">
        <v>715</v>
      </c>
      <c r="F148" s="168">
        <v>300</v>
      </c>
      <c r="G148" s="163"/>
      <c r="H148" s="172" t="s">
        <v>546</v>
      </c>
    </row>
    <row r="149" ht="51" customHeight="1" spans="1:8">
      <c r="A149" s="25"/>
      <c r="B149" s="156"/>
      <c r="C149" s="162" t="s">
        <v>547</v>
      </c>
      <c r="D149" s="168">
        <v>14000</v>
      </c>
      <c r="E149" s="168">
        <v>14000</v>
      </c>
      <c r="F149" s="168">
        <v>14000</v>
      </c>
      <c r="G149" s="163"/>
      <c r="H149" s="172" t="s">
        <v>548</v>
      </c>
    </row>
    <row r="150" ht="15" spans="1:8">
      <c r="A150" s="191"/>
      <c r="B150" s="103">
        <v>128</v>
      </c>
      <c r="C150" s="162" t="s">
        <v>549</v>
      </c>
      <c r="D150" s="178">
        <f t="shared" ref="D150:F150" si="9">SUM(D151:D153)</f>
        <v>14050</v>
      </c>
      <c r="E150" s="178">
        <f t="shared" si="9"/>
        <v>8505</v>
      </c>
      <c r="F150" s="178">
        <f t="shared" si="9"/>
        <v>7500</v>
      </c>
      <c r="G150" s="163">
        <v>2150805</v>
      </c>
      <c r="H150" s="190" t="s">
        <v>550</v>
      </c>
    </row>
    <row r="151" ht="39" customHeight="1" spans="1:8">
      <c r="A151" s="25"/>
      <c r="B151" s="156"/>
      <c r="C151" s="162" t="s">
        <v>551</v>
      </c>
      <c r="D151" s="168">
        <v>300</v>
      </c>
      <c r="E151" s="168">
        <v>505</v>
      </c>
      <c r="F151" s="168">
        <v>500</v>
      </c>
      <c r="G151" s="163">
        <v>2150805</v>
      </c>
      <c r="H151" s="172" t="s">
        <v>552</v>
      </c>
    </row>
    <row r="152" ht="36" customHeight="1" spans="1:8">
      <c r="A152" s="103"/>
      <c r="B152" s="103"/>
      <c r="C152" s="183" t="s">
        <v>553</v>
      </c>
      <c r="D152" s="168">
        <v>76</v>
      </c>
      <c r="E152" s="168"/>
      <c r="F152" s="168"/>
      <c r="G152" s="163"/>
      <c r="H152" s="172" t="s">
        <v>554</v>
      </c>
    </row>
    <row r="153" ht="22" customHeight="1" spans="1:8">
      <c r="A153" s="25"/>
      <c r="B153" s="156"/>
      <c r="C153" s="162" t="s">
        <v>555</v>
      </c>
      <c r="D153" s="168">
        <v>13674</v>
      </c>
      <c r="E153" s="168">
        <v>8000</v>
      </c>
      <c r="F153" s="168">
        <v>7000</v>
      </c>
      <c r="G153" s="163">
        <v>2150805</v>
      </c>
      <c r="H153" s="172" t="s">
        <v>556</v>
      </c>
    </row>
    <row r="154" ht="36" customHeight="1" spans="1:8">
      <c r="A154" s="125"/>
      <c r="B154" s="141">
        <v>129</v>
      </c>
      <c r="C154" s="195" t="s">
        <v>557</v>
      </c>
      <c r="D154" s="196">
        <v>5000</v>
      </c>
      <c r="E154" s="197">
        <v>5000</v>
      </c>
      <c r="F154" s="197">
        <v>5000</v>
      </c>
      <c r="G154" s="198">
        <v>2150805</v>
      </c>
      <c r="H154" s="135" t="s">
        <v>558</v>
      </c>
    </row>
    <row r="155" ht="40" customHeight="1" spans="1:8">
      <c r="A155" s="125"/>
      <c r="B155" s="141">
        <v>130</v>
      </c>
      <c r="C155" s="195" t="s">
        <v>559</v>
      </c>
      <c r="D155" s="196">
        <v>2000</v>
      </c>
      <c r="E155" s="197">
        <v>8000</v>
      </c>
      <c r="F155" s="197">
        <v>6000</v>
      </c>
      <c r="G155" s="198">
        <v>2150805</v>
      </c>
      <c r="H155" s="135" t="s">
        <v>560</v>
      </c>
    </row>
    <row r="156" ht="39" customHeight="1" spans="1:8">
      <c r="A156" s="199"/>
      <c r="B156" s="141">
        <v>131</v>
      </c>
      <c r="C156" s="200" t="s">
        <v>561</v>
      </c>
      <c r="D156" s="196">
        <v>50</v>
      </c>
      <c r="E156" s="197">
        <v>50</v>
      </c>
      <c r="F156" s="197">
        <v>50</v>
      </c>
      <c r="G156" s="201" t="s">
        <v>562</v>
      </c>
      <c r="H156" s="202" t="s">
        <v>563</v>
      </c>
    </row>
    <row r="157" ht="62" customHeight="1" spans="1:8">
      <c r="A157" s="124"/>
      <c r="B157" s="141">
        <v>132</v>
      </c>
      <c r="C157" s="195" t="s">
        <v>564</v>
      </c>
      <c r="D157" s="196">
        <v>70</v>
      </c>
      <c r="E157" s="197">
        <v>100</v>
      </c>
      <c r="F157" s="197">
        <v>100</v>
      </c>
      <c r="G157" s="198">
        <v>2220306</v>
      </c>
      <c r="H157" s="135" t="s">
        <v>565</v>
      </c>
    </row>
    <row r="158" ht="33" customHeight="1" spans="1:8">
      <c r="A158" s="199"/>
      <c r="B158" s="141">
        <v>133</v>
      </c>
      <c r="C158" s="195" t="s">
        <v>566</v>
      </c>
      <c r="D158" s="196"/>
      <c r="E158" s="197">
        <v>200</v>
      </c>
      <c r="F158" s="197">
        <v>200</v>
      </c>
      <c r="G158" s="198">
        <v>2120501</v>
      </c>
      <c r="H158" s="135" t="s">
        <v>567</v>
      </c>
    </row>
    <row r="159" ht="30" customHeight="1" spans="1:8">
      <c r="A159" s="199"/>
      <c r="B159" s="141">
        <v>134</v>
      </c>
      <c r="C159" s="195" t="s">
        <v>568</v>
      </c>
      <c r="D159" s="196"/>
      <c r="E159" s="197">
        <v>125</v>
      </c>
      <c r="F159" s="197">
        <v>120</v>
      </c>
      <c r="G159" s="198">
        <v>2150805</v>
      </c>
      <c r="H159" s="135" t="s">
        <v>569</v>
      </c>
    </row>
    <row r="160" ht="33" customHeight="1" spans="1:8">
      <c r="A160" s="199"/>
      <c r="B160" s="141">
        <v>135</v>
      </c>
      <c r="C160" s="195" t="s">
        <v>570</v>
      </c>
      <c r="D160" s="196"/>
      <c r="E160" s="197">
        <v>500</v>
      </c>
      <c r="F160" s="197">
        <v>500</v>
      </c>
      <c r="G160" s="198">
        <v>2240204</v>
      </c>
      <c r="H160" s="135" t="s">
        <v>571</v>
      </c>
    </row>
    <row r="161" ht="33" customHeight="1" spans="1:8">
      <c r="A161" s="199"/>
      <c r="B161" s="141">
        <v>136</v>
      </c>
      <c r="C161" s="195" t="s">
        <v>572</v>
      </c>
      <c r="D161" s="196"/>
      <c r="E161" s="197">
        <v>30</v>
      </c>
      <c r="F161" s="197">
        <v>30</v>
      </c>
      <c r="G161" s="198">
        <v>2060404</v>
      </c>
      <c r="H161" s="135" t="s">
        <v>573</v>
      </c>
    </row>
    <row r="162" ht="24" customHeight="1" spans="1:8">
      <c r="A162" s="199"/>
      <c r="B162" s="141">
        <v>137</v>
      </c>
      <c r="C162" s="195" t="s">
        <v>574</v>
      </c>
      <c r="D162" s="196"/>
      <c r="E162" s="197">
        <v>50</v>
      </c>
      <c r="F162" s="197">
        <v>50</v>
      </c>
      <c r="G162" s="198">
        <v>2010302</v>
      </c>
      <c r="H162" s="135" t="s">
        <v>575</v>
      </c>
    </row>
    <row r="163" ht="22" customHeight="1" spans="1:8">
      <c r="A163" s="199"/>
      <c r="B163" s="141">
        <v>138</v>
      </c>
      <c r="C163" s="195" t="s">
        <v>576</v>
      </c>
      <c r="D163" s="196"/>
      <c r="E163" s="197"/>
      <c r="F163" s="197">
        <v>400</v>
      </c>
      <c r="G163" s="198">
        <v>227</v>
      </c>
      <c r="H163" s="135"/>
    </row>
    <row r="164" ht="15" spans="1:8">
      <c r="A164" s="203"/>
      <c r="B164" s="141">
        <v>139</v>
      </c>
      <c r="C164" s="204" t="s">
        <v>577</v>
      </c>
      <c r="D164" s="196">
        <v>20</v>
      </c>
      <c r="E164" s="196"/>
      <c r="F164" s="196"/>
      <c r="G164" s="198">
        <v>2110302</v>
      </c>
      <c r="H164" s="205"/>
    </row>
    <row r="165" ht="21.95" customHeight="1" spans="1:8">
      <c r="A165" s="124"/>
      <c r="B165" s="141">
        <v>140</v>
      </c>
      <c r="C165" s="195" t="s">
        <v>578</v>
      </c>
      <c r="D165" s="196">
        <v>50</v>
      </c>
      <c r="E165" s="197"/>
      <c r="F165" s="197"/>
      <c r="G165" s="198">
        <v>2150299</v>
      </c>
      <c r="H165" s="135"/>
    </row>
    <row r="166" ht="21.95" customHeight="1" spans="1:8">
      <c r="A166" s="125"/>
      <c r="B166" s="141">
        <v>141</v>
      </c>
      <c r="C166" s="195" t="s">
        <v>579</v>
      </c>
      <c r="D166" s="196">
        <v>1000</v>
      </c>
      <c r="E166" s="197"/>
      <c r="F166" s="197"/>
      <c r="G166" s="198">
        <v>227</v>
      </c>
      <c r="H166" s="135" t="s">
        <v>580</v>
      </c>
    </row>
    <row r="167" ht="33" customHeight="1" spans="1:8">
      <c r="A167" s="199"/>
      <c r="B167" s="141">
        <v>142</v>
      </c>
      <c r="C167" s="195" t="s">
        <v>581</v>
      </c>
      <c r="D167" s="196">
        <v>72</v>
      </c>
      <c r="E167" s="197"/>
      <c r="F167" s="197"/>
      <c r="G167" s="201">
        <v>2120303</v>
      </c>
      <c r="H167" s="135" t="s">
        <v>582</v>
      </c>
    </row>
  </sheetData>
  <mergeCells count="17">
    <mergeCell ref="A3:A4"/>
    <mergeCell ref="B3:B4"/>
    <mergeCell ref="C3:C4"/>
    <mergeCell ref="D11:D17"/>
    <mergeCell ref="D20:D27"/>
    <mergeCell ref="D40:D44"/>
    <mergeCell ref="D109:D110"/>
    <mergeCell ref="D112:D116"/>
    <mergeCell ref="D118:D120"/>
    <mergeCell ref="E11:E17"/>
    <mergeCell ref="E20:E27"/>
    <mergeCell ref="E40:E44"/>
    <mergeCell ref="F11:F17"/>
    <mergeCell ref="F20:F27"/>
    <mergeCell ref="F40:F44"/>
    <mergeCell ref="H3:H4"/>
    <mergeCell ref="A1:H2"/>
  </mergeCells>
  <pageMargins left="0.751388888888889" right="0.751388888888889" top="1" bottom="1" header="0.5" footer="0.5"/>
  <pageSetup paperSize="9" scale="64" firstPageNumber="23" fitToHeight="0" orientation="landscape" useFirstPageNumber="1" horizontalDpi="600"/>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pane ySplit="4" topLeftCell="A28" activePane="bottomLeft" state="frozen"/>
      <selection/>
      <selection pane="bottomLeft" activeCell="H28" sqref="H28"/>
    </sheetView>
  </sheetViews>
  <sheetFormatPr defaultColWidth="9" defaultRowHeight="13.5" outlineLevelCol="7"/>
  <cols>
    <col min="1" max="1" width="19.125" customWidth="1"/>
    <col min="2" max="2" width="8.5" customWidth="1"/>
    <col min="3" max="3" width="40.625" customWidth="1"/>
    <col min="4" max="6" width="14.25" customWidth="1"/>
    <col min="7" max="7" width="11.375" customWidth="1"/>
    <col min="8" max="8" width="66.25" customWidth="1"/>
  </cols>
  <sheetData>
    <row r="1" ht="36" customHeight="1" spans="1:8">
      <c r="A1" s="114" t="s">
        <v>257</v>
      </c>
      <c r="B1" s="115"/>
      <c r="C1" s="116"/>
      <c r="D1" s="116"/>
      <c r="E1" s="116"/>
      <c r="F1" s="116"/>
      <c r="G1" s="116"/>
      <c r="H1" s="117"/>
    </row>
    <row r="2" ht="36" customHeight="1" spans="1:8">
      <c r="A2" s="116"/>
      <c r="B2" s="115"/>
      <c r="C2" s="116"/>
      <c r="D2" s="116"/>
      <c r="E2" s="116"/>
      <c r="F2" s="116"/>
      <c r="G2" s="116"/>
      <c r="H2" s="117"/>
    </row>
    <row r="3" ht="22.5" customHeight="1" spans="1:8">
      <c r="A3" s="118" t="s">
        <v>258</v>
      </c>
      <c r="B3" s="119" t="s">
        <v>259</v>
      </c>
      <c r="C3" s="120" t="s">
        <v>260</v>
      </c>
      <c r="D3" s="121" t="s">
        <v>261</v>
      </c>
      <c r="E3" s="121" t="s">
        <v>262</v>
      </c>
      <c r="F3" s="121" t="s">
        <v>262</v>
      </c>
      <c r="G3" s="121" t="s">
        <v>263</v>
      </c>
      <c r="H3" s="122" t="s">
        <v>264</v>
      </c>
    </row>
    <row r="4" ht="50.1" customHeight="1" spans="1:8">
      <c r="A4" s="118"/>
      <c r="B4" s="119"/>
      <c r="C4" s="120"/>
      <c r="D4" s="123" t="s">
        <v>265</v>
      </c>
      <c r="E4" s="123" t="s">
        <v>266</v>
      </c>
      <c r="F4" s="123" t="s">
        <v>265</v>
      </c>
      <c r="G4" s="123"/>
      <c r="H4" s="122"/>
    </row>
    <row r="5" ht="15" spans="1:8">
      <c r="A5" s="124"/>
      <c r="B5" s="125"/>
      <c r="C5" s="126" t="s">
        <v>267</v>
      </c>
      <c r="D5" s="127">
        <f>D6+D10+D18+D26+D30+D42+D13+D37</f>
        <v>1968.5</v>
      </c>
      <c r="E5" s="127">
        <f>E6+E10+E18+E26+E30+E42+E13+E37</f>
        <v>2551</v>
      </c>
      <c r="F5" s="127">
        <f>F6+F10+F18+F26+F30+F42+F13+F37</f>
        <v>2283</v>
      </c>
      <c r="G5" s="127"/>
      <c r="H5" s="128"/>
    </row>
    <row r="6" ht="24.95" customHeight="1" spans="1:8">
      <c r="A6" s="129" t="s">
        <v>583</v>
      </c>
      <c r="B6" s="130"/>
      <c r="C6" s="126" t="s">
        <v>128</v>
      </c>
      <c r="D6" s="127">
        <f>SUM(D7:D9)</f>
        <v>600</v>
      </c>
      <c r="E6" s="127">
        <f>SUM(E7:E9)</f>
        <v>600</v>
      </c>
      <c r="F6" s="127">
        <f>SUM(F7:F9)</f>
        <v>600</v>
      </c>
      <c r="G6" s="131">
        <v>2010702</v>
      </c>
      <c r="H6" s="132" t="s">
        <v>508</v>
      </c>
    </row>
    <row r="7" ht="75" customHeight="1" spans="1:8">
      <c r="A7" s="133"/>
      <c r="B7" s="133">
        <v>1</v>
      </c>
      <c r="C7" s="126" t="s">
        <v>584</v>
      </c>
      <c r="D7" s="134">
        <v>120</v>
      </c>
      <c r="E7" s="134">
        <v>120</v>
      </c>
      <c r="F7" s="134">
        <v>120</v>
      </c>
      <c r="G7" s="131"/>
      <c r="H7" s="135" t="s">
        <v>585</v>
      </c>
    </row>
    <row r="8" ht="117" customHeight="1" spans="1:8">
      <c r="A8" s="133"/>
      <c r="B8" s="133">
        <v>2</v>
      </c>
      <c r="C8" s="126" t="s">
        <v>586</v>
      </c>
      <c r="D8" s="134">
        <v>350</v>
      </c>
      <c r="E8" s="134">
        <v>350</v>
      </c>
      <c r="F8" s="134">
        <v>350</v>
      </c>
      <c r="G8" s="131"/>
      <c r="H8" s="135" t="s">
        <v>587</v>
      </c>
    </row>
    <row r="9" ht="67" customHeight="1" spans="1:8">
      <c r="A9" s="133"/>
      <c r="B9" s="133">
        <v>3</v>
      </c>
      <c r="C9" s="126" t="s">
        <v>588</v>
      </c>
      <c r="D9" s="134">
        <v>130</v>
      </c>
      <c r="E9" s="134">
        <v>130</v>
      </c>
      <c r="F9" s="134">
        <v>130</v>
      </c>
      <c r="G9" s="131"/>
      <c r="H9" s="135" t="s">
        <v>589</v>
      </c>
    </row>
    <row r="10" ht="33" customHeight="1" spans="1:8">
      <c r="A10" s="136" t="s">
        <v>590</v>
      </c>
      <c r="B10" s="130"/>
      <c r="C10" s="126" t="s">
        <v>106</v>
      </c>
      <c r="D10" s="137">
        <f>SUM(D11:D12)</f>
        <v>37</v>
      </c>
      <c r="E10" s="137">
        <f>SUM(E11:E12)</f>
        <v>37</v>
      </c>
      <c r="F10" s="137">
        <f>SUM(F11:F12)</f>
        <v>37</v>
      </c>
      <c r="G10" s="131">
        <v>2200104</v>
      </c>
      <c r="H10" s="135" t="s">
        <v>508</v>
      </c>
    </row>
    <row r="11" ht="95" customHeight="1" spans="1:8">
      <c r="A11" s="133"/>
      <c r="B11" s="133">
        <v>4</v>
      </c>
      <c r="C11" s="126" t="s">
        <v>591</v>
      </c>
      <c r="D11" s="134">
        <v>12</v>
      </c>
      <c r="E11" s="134">
        <v>12</v>
      </c>
      <c r="F11" s="134">
        <v>12</v>
      </c>
      <c r="G11" s="131"/>
      <c r="H11" s="135" t="s">
        <v>592</v>
      </c>
    </row>
    <row r="12" ht="92" customHeight="1" spans="1:8">
      <c r="A12" s="133"/>
      <c r="B12" s="133">
        <v>5</v>
      </c>
      <c r="C12" s="126" t="s">
        <v>593</v>
      </c>
      <c r="D12" s="134">
        <v>25</v>
      </c>
      <c r="E12" s="134">
        <v>25</v>
      </c>
      <c r="F12" s="134">
        <v>25</v>
      </c>
      <c r="G12" s="131"/>
      <c r="H12" s="135" t="s">
        <v>594</v>
      </c>
    </row>
    <row r="13" ht="32.1" customHeight="1" spans="1:8">
      <c r="A13" s="138" t="s">
        <v>595</v>
      </c>
      <c r="B13" s="139"/>
      <c r="C13" s="140" t="s">
        <v>106</v>
      </c>
      <c r="D13" s="137">
        <f>SUM(D14:D17)</f>
        <v>36</v>
      </c>
      <c r="E13" s="137">
        <f>SUM(E14:E17)</f>
        <v>55</v>
      </c>
      <c r="F13" s="137">
        <f>SUM(F14:F17)</f>
        <v>54</v>
      </c>
      <c r="G13" s="131">
        <v>2040602</v>
      </c>
      <c r="H13" s="135" t="s">
        <v>596</v>
      </c>
    </row>
    <row r="14" ht="38" customHeight="1" spans="1:8">
      <c r="A14" s="133"/>
      <c r="B14" s="133">
        <v>6</v>
      </c>
      <c r="C14" s="126" t="s">
        <v>597</v>
      </c>
      <c r="D14" s="134">
        <v>7</v>
      </c>
      <c r="E14" s="134">
        <v>8</v>
      </c>
      <c r="F14" s="134">
        <v>8</v>
      </c>
      <c r="G14" s="131"/>
      <c r="H14" s="135" t="s">
        <v>598</v>
      </c>
    </row>
    <row r="15" ht="66" customHeight="1" spans="1:8">
      <c r="A15" s="141"/>
      <c r="B15" s="133">
        <v>7</v>
      </c>
      <c r="C15" s="126" t="s">
        <v>599</v>
      </c>
      <c r="D15" s="134">
        <v>29</v>
      </c>
      <c r="E15" s="134">
        <v>39</v>
      </c>
      <c r="F15" s="134">
        <v>39</v>
      </c>
      <c r="G15" s="131"/>
      <c r="H15" s="135" t="s">
        <v>600</v>
      </c>
    </row>
    <row r="16" ht="33" customHeight="1" spans="1:8">
      <c r="A16" s="141"/>
      <c r="B16" s="133">
        <v>8</v>
      </c>
      <c r="C16" s="126" t="s">
        <v>601</v>
      </c>
      <c r="D16" s="134"/>
      <c r="E16" s="134">
        <v>5</v>
      </c>
      <c r="F16" s="134">
        <v>5</v>
      </c>
      <c r="G16" s="131"/>
      <c r="H16" s="135" t="s">
        <v>602</v>
      </c>
    </row>
    <row r="17" ht="36" customHeight="1" spans="1:8">
      <c r="A17" s="141"/>
      <c r="B17" s="133">
        <v>9</v>
      </c>
      <c r="C17" s="126" t="s">
        <v>603</v>
      </c>
      <c r="D17" s="134"/>
      <c r="E17" s="134">
        <v>3</v>
      </c>
      <c r="F17" s="134">
        <v>2</v>
      </c>
      <c r="G17" s="131"/>
      <c r="H17" s="135" t="s">
        <v>604</v>
      </c>
    </row>
    <row r="18" ht="18.95" customHeight="1" spans="1:8">
      <c r="A18" s="138" t="s">
        <v>605</v>
      </c>
      <c r="B18" s="130"/>
      <c r="C18" s="126" t="s">
        <v>106</v>
      </c>
      <c r="D18" s="137">
        <f>SUM(D19:D25)</f>
        <v>90</v>
      </c>
      <c r="E18" s="137">
        <f>SUM(E19:E25)</f>
        <v>85</v>
      </c>
      <c r="F18" s="137">
        <f>SUM(F19:F25)</f>
        <v>84</v>
      </c>
      <c r="G18" s="131">
        <v>2240106</v>
      </c>
      <c r="H18" s="132" t="s">
        <v>606</v>
      </c>
    </row>
    <row r="19" ht="65" customHeight="1" spans="1:8">
      <c r="A19" s="141"/>
      <c r="B19" s="133">
        <v>10</v>
      </c>
      <c r="C19" s="142" t="s">
        <v>607</v>
      </c>
      <c r="D19" s="134">
        <v>5</v>
      </c>
      <c r="E19" s="134">
        <v>10</v>
      </c>
      <c r="F19" s="134">
        <v>10</v>
      </c>
      <c r="G19" s="131"/>
      <c r="H19" s="135" t="s">
        <v>608</v>
      </c>
    </row>
    <row r="20" ht="50" customHeight="1" spans="1:8">
      <c r="A20" s="141"/>
      <c r="B20" s="133">
        <v>11</v>
      </c>
      <c r="C20" s="142" t="s">
        <v>609</v>
      </c>
      <c r="D20" s="134">
        <v>2</v>
      </c>
      <c r="E20" s="134">
        <v>3</v>
      </c>
      <c r="F20" s="134">
        <v>3</v>
      </c>
      <c r="G20" s="131"/>
      <c r="H20" s="135" t="s">
        <v>610</v>
      </c>
    </row>
    <row r="21" ht="66" customHeight="1" spans="1:8">
      <c r="A21" s="141"/>
      <c r="B21" s="133">
        <v>12</v>
      </c>
      <c r="C21" s="142" t="s">
        <v>611</v>
      </c>
      <c r="D21" s="134">
        <v>14</v>
      </c>
      <c r="E21" s="134">
        <v>2</v>
      </c>
      <c r="F21" s="134">
        <v>2</v>
      </c>
      <c r="G21" s="131"/>
      <c r="H21" s="135" t="s">
        <v>612</v>
      </c>
    </row>
    <row r="22" ht="78" customHeight="1" spans="1:8">
      <c r="A22" s="141"/>
      <c r="B22" s="133">
        <v>13</v>
      </c>
      <c r="C22" s="142" t="s">
        <v>613</v>
      </c>
      <c r="D22" s="134">
        <v>38</v>
      </c>
      <c r="E22" s="134">
        <v>39</v>
      </c>
      <c r="F22" s="134">
        <v>39</v>
      </c>
      <c r="G22" s="131"/>
      <c r="H22" s="135" t="s">
        <v>614</v>
      </c>
    </row>
    <row r="23" ht="60" customHeight="1" spans="1:8">
      <c r="A23" s="141"/>
      <c r="B23" s="133">
        <v>14</v>
      </c>
      <c r="C23" s="142" t="s">
        <v>615</v>
      </c>
      <c r="D23" s="134"/>
      <c r="E23" s="134">
        <v>31</v>
      </c>
      <c r="F23" s="134">
        <v>30</v>
      </c>
      <c r="G23" s="131"/>
      <c r="H23" s="132" t="s">
        <v>616</v>
      </c>
    </row>
    <row r="24" ht="60" customHeight="1" spans="1:8">
      <c r="A24" s="141"/>
      <c r="B24" s="133">
        <v>15</v>
      </c>
      <c r="C24" s="142" t="s">
        <v>617</v>
      </c>
      <c r="D24" s="134">
        <v>24</v>
      </c>
      <c r="E24" s="134"/>
      <c r="F24" s="134"/>
      <c r="G24" s="131"/>
      <c r="H24" s="135" t="s">
        <v>618</v>
      </c>
    </row>
    <row r="25" ht="60" customHeight="1" spans="1:8">
      <c r="A25" s="141"/>
      <c r="B25" s="133">
        <v>16</v>
      </c>
      <c r="C25" s="142" t="s">
        <v>619</v>
      </c>
      <c r="D25" s="143">
        <v>7</v>
      </c>
      <c r="E25" s="143"/>
      <c r="F25" s="143"/>
      <c r="G25" s="144"/>
      <c r="H25" s="135" t="s">
        <v>620</v>
      </c>
    </row>
    <row r="26" ht="27.95" customHeight="1" spans="1:8">
      <c r="A26" s="138" t="s">
        <v>621</v>
      </c>
      <c r="B26" s="139"/>
      <c r="C26" s="140" t="s">
        <v>106</v>
      </c>
      <c r="D26" s="137">
        <f>SUM(D27:D28)</f>
        <v>305</v>
      </c>
      <c r="E26" s="137">
        <f>SUM(E27:E29)</f>
        <v>585</v>
      </c>
      <c r="F26" s="137">
        <f>SUM(F27:F29)</f>
        <v>385</v>
      </c>
      <c r="G26" s="144">
        <v>2040202</v>
      </c>
      <c r="H26" s="132" t="s">
        <v>622</v>
      </c>
    </row>
    <row r="27" ht="123" customHeight="1" spans="1:8">
      <c r="A27" s="141"/>
      <c r="B27" s="141">
        <v>17</v>
      </c>
      <c r="C27" s="140" t="s">
        <v>623</v>
      </c>
      <c r="D27" s="134">
        <v>145</v>
      </c>
      <c r="E27" s="134">
        <v>230</v>
      </c>
      <c r="F27" s="134">
        <v>140</v>
      </c>
      <c r="G27" s="144"/>
      <c r="H27" s="135" t="s">
        <v>624</v>
      </c>
    </row>
    <row r="28" ht="409" customHeight="1" spans="1:8">
      <c r="A28" s="141"/>
      <c r="B28" s="141">
        <v>18</v>
      </c>
      <c r="C28" s="126" t="s">
        <v>625</v>
      </c>
      <c r="D28" s="134">
        <v>160</v>
      </c>
      <c r="E28" s="134">
        <v>190</v>
      </c>
      <c r="F28" s="134">
        <v>190</v>
      </c>
      <c r="G28" s="131"/>
      <c r="H28" s="132" t="s">
        <v>626</v>
      </c>
    </row>
    <row r="29" ht="42" customHeight="1" spans="1:8">
      <c r="A29" s="141"/>
      <c r="B29" s="141">
        <v>19</v>
      </c>
      <c r="C29" s="126" t="s">
        <v>627</v>
      </c>
      <c r="D29" s="134"/>
      <c r="E29" s="134">
        <v>165</v>
      </c>
      <c r="F29" s="134">
        <v>55</v>
      </c>
      <c r="G29" s="131"/>
      <c r="H29" s="135" t="s">
        <v>628</v>
      </c>
    </row>
    <row r="30" ht="21" customHeight="1" spans="1:8">
      <c r="A30" s="138" t="s">
        <v>629</v>
      </c>
      <c r="B30" s="141"/>
      <c r="C30" s="126" t="s">
        <v>106</v>
      </c>
      <c r="D30" s="137">
        <f>SUM(D31:D36)</f>
        <v>138.5</v>
      </c>
      <c r="E30" s="137">
        <f>SUM(E31:E36)</f>
        <v>131</v>
      </c>
      <c r="F30" s="137">
        <f>SUM(F31:F36)</f>
        <v>131</v>
      </c>
      <c r="G30" s="131">
        <v>2110102</v>
      </c>
      <c r="H30" s="132" t="s">
        <v>630</v>
      </c>
    </row>
    <row r="31" ht="103" customHeight="1" spans="1:8">
      <c r="A31" s="133"/>
      <c r="B31" s="141">
        <v>20</v>
      </c>
      <c r="C31" s="126" t="s">
        <v>631</v>
      </c>
      <c r="D31" s="134">
        <v>8.5</v>
      </c>
      <c r="E31" s="134">
        <v>9</v>
      </c>
      <c r="F31" s="134">
        <v>9</v>
      </c>
      <c r="G31" s="131"/>
      <c r="H31" s="135" t="s">
        <v>632</v>
      </c>
    </row>
    <row r="32" ht="87" customHeight="1" spans="1:8">
      <c r="A32" s="133"/>
      <c r="B32" s="141">
        <v>21</v>
      </c>
      <c r="C32" s="126" t="s">
        <v>633</v>
      </c>
      <c r="D32" s="134">
        <v>10</v>
      </c>
      <c r="E32" s="134"/>
      <c r="F32" s="134"/>
      <c r="G32" s="131"/>
      <c r="H32" s="135" t="s">
        <v>634</v>
      </c>
    </row>
    <row r="33" ht="63" customHeight="1" spans="1:8">
      <c r="A33" s="133"/>
      <c r="B33" s="141">
        <v>22</v>
      </c>
      <c r="C33" s="126" t="s">
        <v>635</v>
      </c>
      <c r="D33" s="134">
        <v>38</v>
      </c>
      <c r="E33" s="134">
        <v>38</v>
      </c>
      <c r="F33" s="134">
        <v>38</v>
      </c>
      <c r="G33" s="131"/>
      <c r="H33" s="135" t="s">
        <v>636</v>
      </c>
    </row>
    <row r="34" ht="80" customHeight="1" spans="1:8">
      <c r="A34" s="133"/>
      <c r="B34" s="141">
        <v>23</v>
      </c>
      <c r="C34" s="126" t="s">
        <v>637</v>
      </c>
      <c r="D34" s="134">
        <v>37</v>
      </c>
      <c r="E34" s="134">
        <v>37</v>
      </c>
      <c r="F34" s="134">
        <v>37</v>
      </c>
      <c r="G34" s="131"/>
      <c r="H34" s="135" t="s">
        <v>638</v>
      </c>
    </row>
    <row r="35" ht="58" customHeight="1" spans="1:8">
      <c r="A35" s="133"/>
      <c r="B35" s="141">
        <v>24</v>
      </c>
      <c r="C35" s="126" t="s">
        <v>639</v>
      </c>
      <c r="D35" s="134">
        <v>18</v>
      </c>
      <c r="E35" s="134">
        <v>18</v>
      </c>
      <c r="F35" s="134">
        <v>18</v>
      </c>
      <c r="G35" s="131"/>
      <c r="H35" s="135" t="s">
        <v>640</v>
      </c>
    </row>
    <row r="36" ht="72" customHeight="1" spans="1:8">
      <c r="A36" s="133"/>
      <c r="B36" s="141">
        <v>25</v>
      </c>
      <c r="C36" s="126" t="s">
        <v>641</v>
      </c>
      <c r="D36" s="134">
        <v>27</v>
      </c>
      <c r="E36" s="134">
        <v>29</v>
      </c>
      <c r="F36" s="134">
        <v>29</v>
      </c>
      <c r="G36" s="131"/>
      <c r="H36" s="135" t="s">
        <v>642</v>
      </c>
    </row>
    <row r="37" ht="42" customHeight="1" spans="1:8">
      <c r="A37" s="145" t="s">
        <v>643</v>
      </c>
      <c r="B37" s="146"/>
      <c r="C37" s="126" t="s">
        <v>449</v>
      </c>
      <c r="D37" s="137">
        <f>SUM(D38:D40)</f>
        <v>122</v>
      </c>
      <c r="E37" s="137">
        <f>SUM(E38:E41)</f>
        <v>148</v>
      </c>
      <c r="F37" s="137">
        <f>SUM(F38:F41)</f>
        <v>140</v>
      </c>
      <c r="G37" s="131">
        <v>2013802</v>
      </c>
      <c r="H37" s="135" t="s">
        <v>644</v>
      </c>
    </row>
    <row r="38" ht="50" customHeight="1" spans="1:8">
      <c r="A38" s="133"/>
      <c r="B38" s="133">
        <v>26</v>
      </c>
      <c r="C38" s="126" t="s">
        <v>645</v>
      </c>
      <c r="D38" s="134">
        <v>20</v>
      </c>
      <c r="E38" s="134">
        <v>20</v>
      </c>
      <c r="F38" s="134">
        <v>20</v>
      </c>
      <c r="G38" s="131"/>
      <c r="H38" s="135" t="s">
        <v>646</v>
      </c>
    </row>
    <row r="39" ht="24" customHeight="1" spans="1:8">
      <c r="A39" s="133"/>
      <c r="B39" s="133">
        <v>27</v>
      </c>
      <c r="C39" s="126" t="s">
        <v>647</v>
      </c>
      <c r="D39" s="134">
        <v>70</v>
      </c>
      <c r="E39" s="134">
        <v>76</v>
      </c>
      <c r="F39" s="134">
        <v>70</v>
      </c>
      <c r="G39" s="147"/>
      <c r="H39" s="135" t="s">
        <v>648</v>
      </c>
    </row>
    <row r="40" ht="33" customHeight="1" spans="1:8">
      <c r="A40" s="133"/>
      <c r="B40" s="133">
        <v>28</v>
      </c>
      <c r="C40" s="126" t="s">
        <v>649</v>
      </c>
      <c r="D40" s="134">
        <v>32</v>
      </c>
      <c r="E40" s="134">
        <v>32</v>
      </c>
      <c r="F40" s="134">
        <v>30</v>
      </c>
      <c r="G40" s="131"/>
      <c r="H40" s="135" t="s">
        <v>650</v>
      </c>
    </row>
    <row r="41" ht="92" customHeight="1" spans="1:8">
      <c r="A41" s="133"/>
      <c r="B41" s="133">
        <v>29</v>
      </c>
      <c r="C41" s="140" t="s">
        <v>651</v>
      </c>
      <c r="D41" s="134"/>
      <c r="E41" s="134">
        <v>20</v>
      </c>
      <c r="F41" s="134">
        <v>20</v>
      </c>
      <c r="G41" s="147"/>
      <c r="H41" s="148" t="s">
        <v>652</v>
      </c>
    </row>
    <row r="42" ht="32.1" customHeight="1" spans="1:8">
      <c r="A42" s="136" t="s">
        <v>653</v>
      </c>
      <c r="B42" s="130"/>
      <c r="C42" s="126" t="s">
        <v>106</v>
      </c>
      <c r="D42" s="137">
        <f>SUM(D43:D45)</f>
        <v>640</v>
      </c>
      <c r="E42" s="137">
        <f>SUM(E43:E47)</f>
        <v>910</v>
      </c>
      <c r="F42" s="137">
        <f>SUM(F43:F47)</f>
        <v>852</v>
      </c>
      <c r="G42" s="131">
        <v>2240202</v>
      </c>
      <c r="H42" s="132" t="s">
        <v>654</v>
      </c>
    </row>
    <row r="43" ht="68" customHeight="1" spans="1:8">
      <c r="A43" s="133"/>
      <c r="B43" s="133">
        <v>30</v>
      </c>
      <c r="C43" s="126" t="s">
        <v>655</v>
      </c>
      <c r="D43" s="134">
        <v>500</v>
      </c>
      <c r="E43" s="134">
        <v>332</v>
      </c>
      <c r="F43" s="134">
        <v>300</v>
      </c>
      <c r="G43" s="131"/>
      <c r="H43" s="135" t="s">
        <v>656</v>
      </c>
    </row>
    <row r="44" ht="99" customHeight="1" spans="1:8">
      <c r="A44" s="133"/>
      <c r="B44" s="133">
        <v>31</v>
      </c>
      <c r="C44" s="126" t="s">
        <v>657</v>
      </c>
      <c r="D44" s="134">
        <v>20</v>
      </c>
      <c r="E44" s="134">
        <v>118</v>
      </c>
      <c r="F44" s="134">
        <v>100</v>
      </c>
      <c r="G44" s="131"/>
      <c r="H44" s="135" t="s">
        <v>658</v>
      </c>
    </row>
    <row r="45" ht="69" customHeight="1" spans="1:8">
      <c r="A45" s="133"/>
      <c r="B45" s="133">
        <v>32</v>
      </c>
      <c r="C45" s="126" t="s">
        <v>659</v>
      </c>
      <c r="D45" s="134">
        <v>120</v>
      </c>
      <c r="E45" s="134">
        <v>108</v>
      </c>
      <c r="F45" s="134">
        <v>100</v>
      </c>
      <c r="G45" s="131"/>
      <c r="H45" s="135" t="s">
        <v>660</v>
      </c>
    </row>
    <row r="46" ht="42" customHeight="1" spans="1:8">
      <c r="A46" s="133"/>
      <c r="B46" s="133">
        <v>33</v>
      </c>
      <c r="C46" s="126" t="s">
        <v>661</v>
      </c>
      <c r="D46" s="134"/>
      <c r="E46" s="134">
        <v>352</v>
      </c>
      <c r="F46" s="134">
        <v>352</v>
      </c>
      <c r="G46" s="131"/>
      <c r="H46" s="132" t="s">
        <v>662</v>
      </c>
    </row>
    <row r="47" ht="48" customHeight="1" spans="1:8">
      <c r="A47" s="133"/>
      <c r="B47" s="133">
        <v>34</v>
      </c>
      <c r="C47" s="126" t="s">
        <v>663</v>
      </c>
      <c r="D47" s="134">
        <v>38</v>
      </c>
      <c r="E47" s="134"/>
      <c r="F47" s="134"/>
      <c r="G47" s="131"/>
      <c r="H47" s="135" t="s">
        <v>664</v>
      </c>
    </row>
  </sheetData>
  <autoFilter xmlns:etc="http://www.wps.cn/officeDocument/2017/etCustomData" ref="A3:H45" etc:filterBottomFollowUsedRange="0">
    <extLst/>
  </autoFilter>
  <mergeCells count="5">
    <mergeCell ref="A3:A4"/>
    <mergeCell ref="B3:B4"/>
    <mergeCell ref="C3:C4"/>
    <mergeCell ref="H3:H4"/>
    <mergeCell ref="A1:H2"/>
  </mergeCells>
  <printOptions horizontalCentered="1" gridLines="1"/>
  <pageMargins left="0.236111111111111" right="0.196527777777778" top="0.38125" bottom="0.432638888888889" header="0.314583333333333" footer="0.314583333333333"/>
  <pageSetup paperSize="9" scale="70" firstPageNumber="36" orientation="landscape" useFirstPageNumber="1" horizontalDpi="600"/>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zoomScale="130" zoomScaleNormal="130" topLeftCell="A3" workbookViewId="0">
      <selection activeCell="G5" sqref="G5:G13"/>
    </sheetView>
  </sheetViews>
  <sheetFormatPr defaultColWidth="9" defaultRowHeight="13.5" outlineLevelCol="7"/>
  <cols>
    <col min="1" max="1" width="5.5" customWidth="1"/>
    <col min="2" max="2" width="17.75" customWidth="1"/>
    <col min="3" max="3" width="29.25" customWidth="1"/>
    <col min="4" max="4" width="13.5" customWidth="1"/>
    <col min="5" max="5" width="16.875" customWidth="1"/>
    <col min="6" max="6" width="18.875" customWidth="1"/>
    <col min="7" max="7" width="18.9416666666667" customWidth="1"/>
    <col min="8" max="8" width="16.5333333333333" customWidth="1"/>
    <col min="13" max="13" width="12.625"/>
  </cols>
  <sheetData>
    <row r="1" ht="45" customHeight="1" spans="1:8">
      <c r="A1" s="1" t="s">
        <v>665</v>
      </c>
      <c r="B1" s="1"/>
      <c r="C1" s="1"/>
      <c r="D1" s="1"/>
      <c r="E1" s="1"/>
      <c r="F1" s="1"/>
      <c r="G1" s="1"/>
    </row>
    <row r="2" ht="12.75" customHeight="1" spans="1:8">
      <c r="A2" s="93" t="s">
        <v>666</v>
      </c>
      <c r="B2" s="94"/>
      <c r="C2" s="95"/>
      <c r="D2" s="95"/>
      <c r="E2" s="95"/>
      <c r="F2" s="95"/>
      <c r="G2" s="96" t="s">
        <v>100</v>
      </c>
    </row>
    <row r="3" ht="15.75" customHeight="1" spans="1:8">
      <c r="A3" s="97" t="s">
        <v>667</v>
      </c>
      <c r="B3" s="98" t="s">
        <v>668</v>
      </c>
      <c r="C3" s="97" t="s">
        <v>669</v>
      </c>
      <c r="D3" s="97" t="s">
        <v>670</v>
      </c>
      <c r="E3" s="97" t="s">
        <v>671</v>
      </c>
      <c r="F3" s="97" t="s">
        <v>672</v>
      </c>
      <c r="G3" s="99" t="s">
        <v>673</v>
      </c>
    </row>
    <row r="4" ht="18" customHeight="1" spans="1:8">
      <c r="A4" s="97"/>
      <c r="B4" s="98"/>
      <c r="C4" s="97"/>
      <c r="D4" s="97"/>
      <c r="E4" s="97"/>
      <c r="F4" s="97"/>
      <c r="G4" s="99"/>
    </row>
    <row r="5" ht="27" customHeight="1" spans="1:8">
      <c r="A5" s="100">
        <v>1</v>
      </c>
      <c r="B5" s="101" t="s">
        <v>674</v>
      </c>
      <c r="C5" s="102" t="s">
        <v>675</v>
      </c>
      <c r="D5" s="103" t="s">
        <v>676</v>
      </c>
      <c r="E5" s="104">
        <v>200</v>
      </c>
      <c r="F5" s="104">
        <v>120</v>
      </c>
      <c r="G5" s="105">
        <v>24000</v>
      </c>
    </row>
    <row r="6" ht="32.1" customHeight="1" spans="1:8">
      <c r="A6" s="100">
        <v>2</v>
      </c>
      <c r="B6" s="101" t="s">
        <v>677</v>
      </c>
      <c r="C6" s="101" t="s">
        <v>678</v>
      </c>
      <c r="D6" s="103" t="s">
        <v>676</v>
      </c>
      <c r="E6" s="104">
        <v>124.45</v>
      </c>
      <c r="F6" s="104">
        <v>120</v>
      </c>
      <c r="G6" s="105">
        <v>14934</v>
      </c>
    </row>
    <row r="7" ht="33" customHeight="1" spans="1:8">
      <c r="A7" s="100">
        <v>3</v>
      </c>
      <c r="B7" s="101" t="s">
        <v>679</v>
      </c>
      <c r="C7" s="101" t="s">
        <v>680</v>
      </c>
      <c r="D7" s="103" t="s">
        <v>676</v>
      </c>
      <c r="E7" s="104">
        <v>131.18</v>
      </c>
      <c r="F7" s="104">
        <v>120</v>
      </c>
      <c r="G7" s="105">
        <v>15741.6</v>
      </c>
    </row>
    <row r="8" ht="30" customHeight="1" spans="1:8">
      <c r="A8" s="100">
        <v>4</v>
      </c>
      <c r="B8" s="101" t="s">
        <v>681</v>
      </c>
      <c r="C8" s="102" t="s">
        <v>682</v>
      </c>
      <c r="D8" s="103" t="s">
        <v>676</v>
      </c>
      <c r="E8" s="104">
        <v>154.2</v>
      </c>
      <c r="F8" s="104">
        <v>65</v>
      </c>
      <c r="G8" s="105">
        <v>10023</v>
      </c>
    </row>
    <row r="9" ht="34" customHeight="1" spans="1:8">
      <c r="A9" s="100">
        <v>5</v>
      </c>
      <c r="B9" s="101" t="s">
        <v>683</v>
      </c>
      <c r="C9" s="102" t="s">
        <v>682</v>
      </c>
      <c r="D9" s="103" t="s">
        <v>676</v>
      </c>
      <c r="E9" s="104">
        <v>128</v>
      </c>
      <c r="F9" s="104">
        <v>65</v>
      </c>
      <c r="G9" s="105">
        <v>8320</v>
      </c>
    </row>
    <row r="10" ht="33" customHeight="1" spans="1:8">
      <c r="A10" s="100">
        <v>6</v>
      </c>
      <c r="B10" s="101" t="s">
        <v>684</v>
      </c>
      <c r="C10" s="102" t="s">
        <v>682</v>
      </c>
      <c r="D10" s="103" t="s">
        <v>676</v>
      </c>
      <c r="E10" s="104">
        <v>202.5</v>
      </c>
      <c r="F10" s="104">
        <v>65</v>
      </c>
      <c r="G10" s="105">
        <v>13162.5</v>
      </c>
    </row>
    <row r="11" ht="34" customHeight="1" spans="1:8">
      <c r="A11" s="100">
        <v>7</v>
      </c>
      <c r="B11" s="101" t="s">
        <v>685</v>
      </c>
      <c r="C11" s="102" t="s">
        <v>682</v>
      </c>
      <c r="D11" s="103" t="s">
        <v>676</v>
      </c>
      <c r="E11" s="104">
        <v>171.8</v>
      </c>
      <c r="F11" s="104">
        <v>65</v>
      </c>
      <c r="G11" s="105">
        <v>11167</v>
      </c>
    </row>
    <row r="12" ht="33" customHeight="1" spans="1:8">
      <c r="A12" s="100">
        <v>8</v>
      </c>
      <c r="B12" s="101" t="s">
        <v>686</v>
      </c>
      <c r="C12" s="102" t="s">
        <v>682</v>
      </c>
      <c r="D12" s="103" t="s">
        <v>676</v>
      </c>
      <c r="E12" s="104">
        <v>197.18</v>
      </c>
      <c r="F12" s="104">
        <v>65</v>
      </c>
      <c r="G12" s="105">
        <v>12816.7</v>
      </c>
    </row>
    <row r="13" ht="32" customHeight="1" spans="1:8">
      <c r="A13" s="100">
        <v>9</v>
      </c>
      <c r="B13" s="101" t="s">
        <v>687</v>
      </c>
      <c r="C13" s="102" t="s">
        <v>682</v>
      </c>
      <c r="D13" s="103" t="s">
        <v>676</v>
      </c>
      <c r="E13" s="104">
        <v>91.22</v>
      </c>
      <c r="F13" s="104">
        <v>65</v>
      </c>
      <c r="G13" s="105">
        <v>5929.3</v>
      </c>
      <c r="H13" s="106"/>
    </row>
    <row r="14" ht="24" customHeight="1" spans="1:8">
      <c r="A14" s="100">
        <v>10</v>
      </c>
      <c r="B14" s="107" t="s">
        <v>688</v>
      </c>
      <c r="C14" s="108"/>
      <c r="D14" s="108"/>
      <c r="E14" s="108"/>
      <c r="F14" s="109"/>
      <c r="G14" s="105">
        <v>-5805</v>
      </c>
      <c r="H14" s="106"/>
    </row>
    <row r="15" ht="26" customHeight="1" spans="1:8">
      <c r="A15" s="100">
        <v>11</v>
      </c>
      <c r="B15" s="107" t="s">
        <v>689</v>
      </c>
      <c r="C15" s="108"/>
      <c r="D15" s="108"/>
      <c r="E15" s="108"/>
      <c r="F15" s="109"/>
      <c r="G15" s="105">
        <v>3872</v>
      </c>
      <c r="H15" s="106"/>
    </row>
    <row r="16" ht="23" customHeight="1" spans="1:8">
      <c r="A16" s="100">
        <v>12</v>
      </c>
      <c r="B16" s="107" t="s">
        <v>690</v>
      </c>
      <c r="C16" s="108"/>
      <c r="D16" s="108"/>
      <c r="E16" s="108"/>
      <c r="F16" s="109"/>
      <c r="G16" s="105">
        <v>2911</v>
      </c>
      <c r="H16" s="106"/>
    </row>
    <row r="17" ht="32.1" customHeight="1" spans="1:7">
      <c r="A17" s="55"/>
      <c r="B17" s="110" t="s">
        <v>691</v>
      </c>
      <c r="C17" s="111"/>
      <c r="D17" s="111"/>
      <c r="E17" s="111"/>
      <c r="F17" s="112"/>
      <c r="G17" s="113">
        <f>SUM(G5:G16)</f>
        <v>117072.1</v>
      </c>
    </row>
    <row r="18" ht="15.75" customHeight="1"/>
  </sheetData>
  <mergeCells count="13">
    <mergeCell ref="A1:G1"/>
    <mergeCell ref="A2:B2"/>
    <mergeCell ref="B14:F14"/>
    <mergeCell ref="B15:F15"/>
    <mergeCell ref="B16:F16"/>
    <mergeCell ref="B17:F17"/>
    <mergeCell ref="A3:A4"/>
    <mergeCell ref="B3:B4"/>
    <mergeCell ref="C3:C4"/>
    <mergeCell ref="D3:D4"/>
    <mergeCell ref="E3:E4"/>
    <mergeCell ref="F3:F4"/>
    <mergeCell ref="G3:G4"/>
  </mergeCells>
  <printOptions horizontalCentered="1" verticalCentered="1"/>
  <pageMargins left="0.239583333333333" right="0.161111111111111" top="0.35" bottom="0.31875" header="0.314583333333333" footer="0.314583333333333"/>
  <pageSetup paperSize="9" firstPageNumber="41" orientation="landscape" useFirstPageNumber="1" horizontalDpi="600"/>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abSelected="1" zoomScale="110" zoomScaleNormal="110" workbookViewId="0">
      <selection activeCell="H9" sqref="H9"/>
    </sheetView>
  </sheetViews>
  <sheetFormatPr defaultColWidth="9" defaultRowHeight="13.5"/>
  <cols>
    <col min="1" max="1" width="5.5" customWidth="1"/>
    <col min="2" max="2" width="23.75" customWidth="1"/>
    <col min="3" max="3" width="24.125" customWidth="1"/>
    <col min="4" max="4" width="14.25" customWidth="1"/>
    <col min="5" max="5" width="1.625" customWidth="1"/>
    <col min="6" max="6" width="18.5" customWidth="1"/>
    <col min="7" max="7" width="0.75" customWidth="1"/>
    <col min="8" max="8" width="41.5833333333333" customWidth="1"/>
    <col min="9" max="9" width="24.9916666666667" customWidth="1"/>
    <col min="14" max="14" width="12.625"/>
  </cols>
  <sheetData>
    <row r="1" ht="45" customHeight="1" spans="1:12">
      <c r="A1" s="1" t="s">
        <v>692</v>
      </c>
      <c r="B1" s="1"/>
      <c r="C1" s="1"/>
      <c r="D1" s="1"/>
      <c r="E1" s="1"/>
      <c r="F1" s="1"/>
      <c r="G1" s="1"/>
      <c r="H1" s="1"/>
    </row>
    <row r="2" ht="12.75" customHeight="1" spans="1:12">
      <c r="A2" s="61" t="s">
        <v>693</v>
      </c>
      <c r="B2" s="62"/>
      <c r="C2" s="63"/>
      <c r="D2" s="63"/>
      <c r="E2" s="63"/>
      <c r="F2" s="63"/>
      <c r="G2" s="64"/>
      <c r="H2" s="65" t="s">
        <v>100</v>
      </c>
    </row>
    <row r="3" ht="15.75" customHeight="1" spans="1:12">
      <c r="A3" s="66" t="s">
        <v>667</v>
      </c>
      <c r="B3" s="67" t="s">
        <v>694</v>
      </c>
      <c r="C3" s="68"/>
      <c r="D3" s="69" t="s">
        <v>695</v>
      </c>
      <c r="E3" s="70"/>
      <c r="F3" s="71" t="s">
        <v>696</v>
      </c>
      <c r="G3" s="72"/>
      <c r="H3" s="73" t="s">
        <v>697</v>
      </c>
    </row>
    <row r="4" ht="15.75" customHeight="1" spans="1:12">
      <c r="A4" s="74"/>
      <c r="B4" s="75"/>
      <c r="C4" s="76"/>
      <c r="D4" s="77"/>
      <c r="E4" s="78"/>
      <c r="F4" s="79"/>
      <c r="G4" s="80"/>
      <c r="H4" s="81"/>
      <c r="I4" s="82"/>
      <c r="J4" s="82"/>
      <c r="K4" s="82"/>
      <c r="L4" s="82"/>
    </row>
    <row r="5" ht="32" customHeight="1" spans="1:12">
      <c r="A5" s="25">
        <v>1</v>
      </c>
      <c r="B5" s="83" t="s">
        <v>698</v>
      </c>
      <c r="C5" s="84"/>
      <c r="D5" s="24">
        <v>20000</v>
      </c>
      <c r="E5" s="24"/>
      <c r="F5" s="25" t="s">
        <v>149</v>
      </c>
      <c r="G5" s="25"/>
      <c r="H5" s="26" t="s">
        <v>699</v>
      </c>
      <c r="I5" s="85"/>
      <c r="J5" s="86"/>
      <c r="K5" s="82"/>
      <c r="L5" s="82"/>
    </row>
    <row r="6" ht="52" customHeight="1" spans="1:12">
      <c r="A6" s="25">
        <v>2</v>
      </c>
      <c r="B6" s="83" t="s">
        <v>700</v>
      </c>
      <c r="C6" s="84"/>
      <c r="D6" s="24">
        <v>22489</v>
      </c>
      <c r="E6" s="24"/>
      <c r="F6" s="25" t="s">
        <v>149</v>
      </c>
      <c r="G6" s="25"/>
      <c r="H6" s="26" t="s">
        <v>701</v>
      </c>
      <c r="I6" s="87"/>
      <c r="J6" s="86"/>
      <c r="K6" s="82"/>
      <c r="L6" s="82"/>
    </row>
    <row r="7" ht="27" customHeight="1" spans="1:12">
      <c r="A7" s="25">
        <v>3</v>
      </c>
      <c r="B7" s="83" t="s">
        <v>702</v>
      </c>
      <c r="C7" s="84"/>
      <c r="D7" s="29">
        <v>18000</v>
      </c>
      <c r="E7" s="30"/>
      <c r="F7" s="25" t="s">
        <v>149</v>
      </c>
      <c r="G7" s="25"/>
      <c r="H7" s="31" t="s">
        <v>703</v>
      </c>
      <c r="I7" s="85"/>
      <c r="J7" s="86"/>
      <c r="K7" s="82"/>
      <c r="L7" s="82"/>
    </row>
    <row r="8" ht="36" customHeight="1" spans="1:12">
      <c r="A8" s="25">
        <v>4</v>
      </c>
      <c r="B8" s="83" t="s">
        <v>704</v>
      </c>
      <c r="C8" s="84"/>
      <c r="D8" s="29">
        <v>25900</v>
      </c>
      <c r="E8" s="30"/>
      <c r="F8" s="25" t="s">
        <v>149</v>
      </c>
      <c r="G8" s="25"/>
      <c r="H8" s="31" t="s">
        <v>705</v>
      </c>
      <c r="I8" s="85"/>
      <c r="J8" s="86"/>
      <c r="K8" s="82"/>
      <c r="L8" s="82"/>
    </row>
    <row r="9" ht="62" customHeight="1" spans="1:12">
      <c r="A9" s="25">
        <v>5</v>
      </c>
      <c r="B9" s="83" t="s">
        <v>706</v>
      </c>
      <c r="C9" s="84"/>
      <c r="D9" s="29">
        <v>3900</v>
      </c>
      <c r="E9" s="30"/>
      <c r="F9" s="25" t="s">
        <v>137</v>
      </c>
      <c r="G9" s="25"/>
      <c r="H9" s="31" t="s">
        <v>707</v>
      </c>
      <c r="I9" s="85"/>
      <c r="J9" s="86"/>
      <c r="K9" s="82"/>
      <c r="L9" s="82"/>
    </row>
    <row r="10" ht="37" customHeight="1" spans="1:12">
      <c r="A10" s="25">
        <v>6</v>
      </c>
      <c r="B10" s="83" t="s">
        <v>708</v>
      </c>
      <c r="C10" s="84"/>
      <c r="D10" s="29">
        <v>3000</v>
      </c>
      <c r="E10" s="30"/>
      <c r="F10" s="25" t="s">
        <v>137</v>
      </c>
      <c r="G10" s="25"/>
      <c r="H10" s="31" t="s">
        <v>709</v>
      </c>
      <c r="I10" s="85"/>
      <c r="J10" s="86"/>
      <c r="K10" s="82"/>
      <c r="L10" s="82"/>
    </row>
    <row r="11" ht="28" customHeight="1" spans="1:12">
      <c r="A11" s="25">
        <v>7</v>
      </c>
      <c r="B11" s="83" t="s">
        <v>710</v>
      </c>
      <c r="C11" s="84"/>
      <c r="D11" s="29">
        <v>7000</v>
      </c>
      <c r="E11" s="30"/>
      <c r="F11" s="32" t="s">
        <v>143</v>
      </c>
      <c r="G11" s="33"/>
      <c r="H11" s="26" t="s">
        <v>711</v>
      </c>
      <c r="I11" s="85"/>
      <c r="J11" s="88"/>
      <c r="K11" s="82"/>
      <c r="L11" s="89"/>
    </row>
    <row r="12" ht="39" customHeight="1" spans="1:12">
      <c r="A12" s="25">
        <v>8</v>
      </c>
      <c r="B12" s="83" t="s">
        <v>557</v>
      </c>
      <c r="C12" s="84"/>
      <c r="D12" s="29">
        <v>5000</v>
      </c>
      <c r="E12" s="30"/>
      <c r="F12" s="32" t="s">
        <v>143</v>
      </c>
      <c r="G12" s="33"/>
      <c r="H12" s="31" t="s">
        <v>712</v>
      </c>
      <c r="I12" s="85"/>
      <c r="J12" s="86"/>
      <c r="K12" s="82"/>
      <c r="L12" s="82"/>
    </row>
    <row r="13" ht="34" customHeight="1" spans="1:12">
      <c r="A13" s="25">
        <v>9</v>
      </c>
      <c r="B13" s="83" t="s">
        <v>713</v>
      </c>
      <c r="C13" s="84"/>
      <c r="D13" s="29">
        <v>5000</v>
      </c>
      <c r="E13" s="30"/>
      <c r="F13" s="32" t="s">
        <v>143</v>
      </c>
      <c r="G13" s="33"/>
      <c r="H13" s="26" t="s">
        <v>714</v>
      </c>
      <c r="I13" s="85"/>
      <c r="J13" s="88"/>
      <c r="K13" s="82"/>
      <c r="L13" s="89"/>
    </row>
    <row r="14" ht="26" customHeight="1" spans="1:12">
      <c r="A14" s="25">
        <v>10</v>
      </c>
      <c r="B14" s="83" t="s">
        <v>715</v>
      </c>
      <c r="C14" s="84"/>
      <c r="D14" s="29">
        <v>3872</v>
      </c>
      <c r="E14" s="30"/>
      <c r="F14" s="32" t="s">
        <v>143</v>
      </c>
      <c r="G14" s="33"/>
      <c r="H14" s="26" t="s">
        <v>716</v>
      </c>
      <c r="I14" s="85"/>
      <c r="J14" s="88"/>
      <c r="K14" s="82"/>
      <c r="L14" s="89"/>
    </row>
    <row r="15" ht="26" customHeight="1" spans="1:12">
      <c r="A15" s="25">
        <v>11</v>
      </c>
      <c r="B15" s="83" t="s">
        <v>717</v>
      </c>
      <c r="C15" s="84"/>
      <c r="D15" s="29">
        <v>2591</v>
      </c>
      <c r="E15" s="30"/>
      <c r="F15" s="32" t="s">
        <v>143</v>
      </c>
      <c r="G15" s="33"/>
      <c r="H15" s="26" t="s">
        <v>718</v>
      </c>
      <c r="I15" s="85"/>
      <c r="J15" s="88"/>
      <c r="K15" s="82"/>
      <c r="L15" s="89"/>
    </row>
    <row r="16" ht="26" customHeight="1" spans="1:12">
      <c r="A16" s="25">
        <v>12</v>
      </c>
      <c r="B16" s="83" t="s">
        <v>719</v>
      </c>
      <c r="C16" s="84"/>
      <c r="D16" s="29">
        <v>320</v>
      </c>
      <c r="E16" s="30"/>
      <c r="F16" s="32" t="s">
        <v>143</v>
      </c>
      <c r="G16" s="33"/>
      <c r="H16" s="26" t="s">
        <v>719</v>
      </c>
      <c r="I16" s="85"/>
      <c r="J16" s="88"/>
      <c r="K16" s="82"/>
      <c r="L16" s="89"/>
    </row>
    <row r="17" ht="48" customHeight="1" spans="1:12">
      <c r="A17" s="25"/>
      <c r="B17" s="90" t="s">
        <v>110</v>
      </c>
      <c r="C17" s="90"/>
      <c r="D17" s="35">
        <f>SUM(D5:D16)</f>
        <v>117072</v>
      </c>
      <c r="E17" s="36"/>
      <c r="F17" s="37" t="s">
        <v>720</v>
      </c>
      <c r="G17" s="37"/>
      <c r="H17" s="37"/>
      <c r="I17" s="82"/>
      <c r="J17" s="82"/>
      <c r="K17" s="82"/>
      <c r="L17" s="82"/>
    </row>
    <row r="18" ht="15.75" customHeight="1" spans="1:12">
      <c r="H18" s="91"/>
      <c r="I18" s="91"/>
    </row>
    <row r="19" spans="1:12">
      <c r="H19" s="91"/>
      <c r="I19" s="92"/>
    </row>
  </sheetData>
  <mergeCells count="46">
    <mergeCell ref="A1:H1"/>
    <mergeCell ref="A2:B2"/>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H17"/>
    <mergeCell ref="A3:A4"/>
    <mergeCell ref="H3:H4"/>
    <mergeCell ref="B3:C4"/>
    <mergeCell ref="D3:E4"/>
    <mergeCell ref="F3:G4"/>
  </mergeCells>
  <printOptions horizontalCentered="1" verticalCentered="1"/>
  <pageMargins left="0.239583333333333" right="0.161111111111111" top="0.35" bottom="0.31875" header="0.314583333333333" footer="0.314583333333333"/>
  <pageSetup paperSize="9" firstPageNumber="42" orientation="landscape" useFirstPageNumber="1" horizontalDpi="600"/>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zoomScale="130" zoomScaleNormal="130" workbookViewId="0">
      <selection activeCell="E24" sqref="E24"/>
    </sheetView>
  </sheetViews>
  <sheetFormatPr defaultColWidth="9" defaultRowHeight="13.5" outlineLevelCol="7"/>
  <cols>
    <col min="1" max="1" width="5.5" customWidth="1"/>
    <col min="2" max="2" width="17.75" customWidth="1"/>
    <col min="3" max="3" width="29.25" customWidth="1"/>
    <col min="4" max="4" width="13.5" customWidth="1"/>
    <col min="5" max="5" width="16.875" customWidth="1"/>
    <col min="6" max="6" width="18.875" customWidth="1"/>
    <col min="7" max="7" width="3.375" customWidth="1"/>
    <col min="8" max="8" width="25.5" customWidth="1"/>
    <col min="14" max="14" width="12.625"/>
  </cols>
  <sheetData>
    <row r="1" ht="45" customHeight="1" spans="1:8">
      <c r="A1" s="1" t="s">
        <v>721</v>
      </c>
      <c r="B1" s="1"/>
      <c r="C1" s="1"/>
      <c r="D1" s="1"/>
      <c r="E1" s="1"/>
      <c r="F1" s="1"/>
      <c r="G1" s="1"/>
      <c r="H1" s="1"/>
    </row>
    <row r="2" ht="12.75" customHeight="1" spans="1:8">
      <c r="A2" s="2"/>
      <c r="B2" s="3"/>
      <c r="C2" s="2"/>
      <c r="D2" s="2"/>
      <c r="E2" s="2"/>
      <c r="F2" s="2"/>
      <c r="H2" s="4" t="s">
        <v>100</v>
      </c>
    </row>
    <row r="3" ht="15.75" customHeight="1" spans="1:8">
      <c r="A3" s="38" t="s">
        <v>667</v>
      </c>
      <c r="B3" s="39" t="s">
        <v>668</v>
      </c>
      <c r="C3" s="38" t="s">
        <v>669</v>
      </c>
      <c r="D3" s="38" t="s">
        <v>670</v>
      </c>
      <c r="E3" s="38" t="s">
        <v>671</v>
      </c>
      <c r="F3" s="38" t="s">
        <v>672</v>
      </c>
      <c r="G3" s="40" t="s">
        <v>673</v>
      </c>
      <c r="H3" s="41"/>
    </row>
    <row r="4" ht="18" customHeight="1" spans="1:8">
      <c r="A4" s="38"/>
      <c r="B4" s="39"/>
      <c r="C4" s="38"/>
      <c r="D4" s="38"/>
      <c r="E4" s="38"/>
      <c r="F4" s="38"/>
      <c r="G4" s="42"/>
      <c r="H4" s="43"/>
    </row>
    <row r="5" ht="36" customHeight="1" spans="1:8">
      <c r="A5" s="38">
        <v>1</v>
      </c>
      <c r="B5" s="44" t="s">
        <v>722</v>
      </c>
      <c r="C5" s="45"/>
      <c r="D5" s="45"/>
      <c r="E5" s="45"/>
      <c r="F5" s="46"/>
      <c r="G5" s="47">
        <v>3232</v>
      </c>
      <c r="H5" s="48"/>
    </row>
    <row r="6" ht="32.1" customHeight="1" spans="1:8">
      <c r="A6" s="38">
        <v>2</v>
      </c>
      <c r="B6" s="49" t="s">
        <v>723</v>
      </c>
      <c r="C6" s="50" t="s">
        <v>724</v>
      </c>
      <c r="D6" s="49" t="s">
        <v>676</v>
      </c>
      <c r="E6" s="51">
        <v>142.09</v>
      </c>
      <c r="F6" s="51">
        <v>110</v>
      </c>
      <c r="G6" s="47">
        <f t="shared" ref="G6:G8" si="0">F6*E6</f>
        <v>15629.9</v>
      </c>
      <c r="H6" s="48"/>
    </row>
    <row r="7" ht="32.1" customHeight="1" spans="1:8">
      <c r="A7" s="38">
        <v>3</v>
      </c>
      <c r="B7" s="49" t="s">
        <v>725</v>
      </c>
      <c r="C7" s="50" t="s">
        <v>726</v>
      </c>
      <c r="D7" s="49" t="s">
        <v>676</v>
      </c>
      <c r="E7" s="51">
        <v>200</v>
      </c>
      <c r="F7" s="51">
        <v>130</v>
      </c>
      <c r="G7" s="47">
        <f t="shared" si="0"/>
        <v>26000</v>
      </c>
      <c r="H7" s="48"/>
    </row>
    <row r="8" ht="43" customHeight="1" spans="1:8">
      <c r="A8" s="38">
        <v>4</v>
      </c>
      <c r="B8" s="49" t="s">
        <v>727</v>
      </c>
      <c r="C8" s="50" t="s">
        <v>728</v>
      </c>
      <c r="D8" s="49" t="s">
        <v>676</v>
      </c>
      <c r="E8" s="51">
        <v>168</v>
      </c>
      <c r="F8" s="51">
        <v>120</v>
      </c>
      <c r="G8" s="47">
        <f t="shared" si="0"/>
        <v>20160</v>
      </c>
      <c r="H8" s="48"/>
    </row>
    <row r="9" ht="43" customHeight="1" spans="1:8">
      <c r="A9" s="38">
        <v>5</v>
      </c>
      <c r="B9" s="52" t="s">
        <v>729</v>
      </c>
      <c r="C9" s="53"/>
      <c r="D9" s="53"/>
      <c r="E9" s="53"/>
      <c r="F9" s="54"/>
      <c r="G9" s="47">
        <v>3816</v>
      </c>
      <c r="H9" s="48"/>
    </row>
    <row r="10" ht="32.1" customHeight="1" spans="1:8">
      <c r="A10" s="55"/>
      <c r="B10" s="56" t="s">
        <v>691</v>
      </c>
      <c r="C10" s="57"/>
      <c r="D10" s="57"/>
      <c r="E10" s="57"/>
      <c r="F10" s="58"/>
      <c r="G10" s="59">
        <v>68838</v>
      </c>
      <c r="H10" s="60"/>
    </row>
    <row r="11" ht="15.75" customHeight="1"/>
  </sheetData>
  <mergeCells count="18">
    <mergeCell ref="A1:H1"/>
    <mergeCell ref="A2:B2"/>
    <mergeCell ref="B5:F5"/>
    <mergeCell ref="G5:H5"/>
    <mergeCell ref="G6:H6"/>
    <mergeCell ref="G7:H7"/>
    <mergeCell ref="G8:H8"/>
    <mergeCell ref="B9:F9"/>
    <mergeCell ref="G9:H9"/>
    <mergeCell ref="B10:F10"/>
    <mergeCell ref="G10:H10"/>
    <mergeCell ref="A3:A4"/>
    <mergeCell ref="B3:B4"/>
    <mergeCell ref="C3:C4"/>
    <mergeCell ref="D3:D4"/>
    <mergeCell ref="E3:E4"/>
    <mergeCell ref="F3:F4"/>
    <mergeCell ref="G3:H4"/>
  </mergeCells>
  <printOptions horizontalCentered="1" verticalCentered="1"/>
  <pageMargins left="0.239583333333333" right="0.161111111111111" top="0.35" bottom="0.31875" header="0.314583333333333" footer="0.314583333333333"/>
  <pageSetup paperSize="9" firstPageNumber="29" orientation="landscape" useFirstPageNumber="1" horizontalDpi="600"/>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3:J21"/>
  <sheetViews>
    <sheetView workbookViewId="0">
      <selection activeCell="L16" sqref="L16"/>
    </sheetView>
  </sheetViews>
  <sheetFormatPr defaultColWidth="9" defaultRowHeight="13.5"/>
  <cols>
    <col min="2" max="2" width="12.75" customWidth="1"/>
    <col min="9" max="9" width="26.75" customWidth="1"/>
    <col min="10" max="10" width="4.75" customWidth="1"/>
  </cols>
  <sheetData>
    <row r="3" spans="1:10">
      <c r="A3" s="392" t="s">
        <v>1</v>
      </c>
      <c r="B3" s="392"/>
      <c r="C3" s="392"/>
      <c r="D3" s="392"/>
      <c r="E3" s="392"/>
      <c r="F3" s="392"/>
      <c r="G3" s="392"/>
      <c r="H3" s="392"/>
      <c r="I3" s="392"/>
      <c r="J3" s="392"/>
    </row>
    <row r="4" spans="1:10">
      <c r="A4" s="392"/>
      <c r="B4" s="392"/>
      <c r="C4" s="392"/>
      <c r="D4" s="392"/>
      <c r="E4" s="392"/>
      <c r="F4" s="392"/>
      <c r="G4" s="392"/>
      <c r="H4" s="392"/>
      <c r="I4" s="392"/>
      <c r="J4" s="392"/>
    </row>
    <row r="5" ht="18" customHeight="1"/>
    <row r="6" ht="18" customHeight="1"/>
    <row r="7" ht="30.75" customHeight="1" spans="1:10">
      <c r="B7" s="393" t="s">
        <v>2</v>
      </c>
      <c r="C7" s="393" t="s">
        <v>3</v>
      </c>
      <c r="J7" s="394">
        <v>1</v>
      </c>
    </row>
    <row r="8" ht="30.75" customHeight="1" spans="1:10">
      <c r="B8" s="393" t="s">
        <v>2</v>
      </c>
      <c r="C8" s="393" t="s">
        <v>4</v>
      </c>
      <c r="J8" s="394">
        <v>4</v>
      </c>
    </row>
    <row r="9" ht="30.75" customHeight="1" spans="1:10">
      <c r="B9" s="393" t="s">
        <v>5</v>
      </c>
      <c r="C9" s="395" t="s">
        <v>6</v>
      </c>
      <c r="D9" s="395"/>
      <c r="E9" s="395"/>
      <c r="F9" s="395"/>
      <c r="G9" s="395"/>
      <c r="H9" s="395"/>
      <c r="I9" s="395"/>
      <c r="J9" s="393">
        <v>10</v>
      </c>
    </row>
    <row r="10" ht="30.75" customHeight="1" spans="1:10">
      <c r="B10" s="393" t="s">
        <v>7</v>
      </c>
      <c r="C10" s="395" t="s">
        <v>8</v>
      </c>
      <c r="D10" s="395"/>
      <c r="E10" s="395"/>
      <c r="F10" s="395"/>
      <c r="G10" s="395"/>
      <c r="H10" s="395"/>
      <c r="I10" s="395"/>
      <c r="J10" s="393">
        <v>13</v>
      </c>
    </row>
    <row r="11" ht="30.75" customHeight="1" spans="1:10">
      <c r="B11" s="393" t="s">
        <v>9</v>
      </c>
      <c r="C11" s="395" t="s">
        <v>10</v>
      </c>
      <c r="D11" s="395"/>
      <c r="E11" s="395"/>
      <c r="F11" s="395"/>
      <c r="G11" s="395"/>
      <c r="H11" s="395"/>
      <c r="I11" s="395"/>
      <c r="J11" s="393">
        <v>16</v>
      </c>
    </row>
    <row r="12" ht="30.75" customHeight="1" spans="1:10">
      <c r="B12" s="393" t="s">
        <v>11</v>
      </c>
      <c r="C12" s="395" t="s">
        <v>12</v>
      </c>
      <c r="D12" s="395"/>
      <c r="E12" s="395"/>
      <c r="F12" s="395"/>
      <c r="G12" s="395"/>
      <c r="H12" s="395"/>
      <c r="I12" s="395"/>
      <c r="J12" s="393">
        <v>17</v>
      </c>
    </row>
    <row r="13" ht="30.75" customHeight="1" spans="1:10">
      <c r="B13" s="393" t="s">
        <v>13</v>
      </c>
      <c r="C13" s="395" t="s">
        <v>14</v>
      </c>
      <c r="D13" s="395"/>
      <c r="E13" s="395"/>
      <c r="F13" s="395"/>
      <c r="G13" s="395"/>
      <c r="H13" s="395"/>
      <c r="I13" s="395"/>
      <c r="J13" s="393">
        <v>18</v>
      </c>
    </row>
    <row r="14" ht="30.75" customHeight="1" spans="1:10">
      <c r="B14" s="393" t="s">
        <v>15</v>
      </c>
      <c r="C14" s="395" t="s">
        <v>16</v>
      </c>
      <c r="D14" s="395"/>
      <c r="E14" s="395"/>
      <c r="F14" s="395"/>
      <c r="G14" s="395"/>
      <c r="H14" s="395"/>
      <c r="I14" s="395"/>
      <c r="J14" s="393">
        <v>19</v>
      </c>
    </row>
    <row r="15" ht="30.75" customHeight="1" spans="1:10">
      <c r="B15" s="393" t="s">
        <v>17</v>
      </c>
      <c r="C15" s="395" t="s">
        <v>18</v>
      </c>
      <c r="D15" s="395"/>
      <c r="E15" s="395"/>
      <c r="F15" s="395"/>
      <c r="G15" s="395"/>
      <c r="H15" s="395"/>
      <c r="I15" s="395"/>
      <c r="J15" s="393">
        <v>20</v>
      </c>
    </row>
    <row r="16" ht="30.75" customHeight="1" spans="1:10">
      <c r="B16" s="393" t="s">
        <v>19</v>
      </c>
      <c r="C16" s="395" t="s">
        <v>20</v>
      </c>
      <c r="D16" s="395"/>
      <c r="E16" s="395"/>
      <c r="F16" s="395"/>
      <c r="G16" s="395"/>
      <c r="H16" s="395"/>
      <c r="I16" s="395"/>
      <c r="J16" s="393">
        <v>29</v>
      </c>
    </row>
    <row r="17" ht="30.75" customHeight="1" spans="2:10">
      <c r="B17" s="393" t="s">
        <v>21</v>
      </c>
      <c r="C17" s="395" t="s">
        <v>22</v>
      </c>
      <c r="D17" s="395"/>
      <c r="E17" s="395"/>
      <c r="F17" s="395"/>
      <c r="G17" s="395"/>
      <c r="H17" s="395"/>
      <c r="I17" s="395"/>
      <c r="J17" s="393">
        <v>30</v>
      </c>
    </row>
    <row r="19" ht="27.75" customHeight="1"/>
    <row r="20" ht="18" customHeight="1"/>
    <row r="21" ht="18.75" customHeight="1"/>
  </sheetData>
  <mergeCells count="10">
    <mergeCell ref="C9:I9"/>
    <mergeCell ref="C10:I10"/>
    <mergeCell ref="C11:I11"/>
    <mergeCell ref="C12:I12"/>
    <mergeCell ref="C13:I13"/>
    <mergeCell ref="C14:I14"/>
    <mergeCell ref="C15:I15"/>
    <mergeCell ref="C16:I16"/>
    <mergeCell ref="C17:I17"/>
    <mergeCell ref="A3:J4"/>
  </mergeCells>
  <printOptions horizontalCentered="1"/>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zoomScale="110" zoomScaleNormal="110" workbookViewId="0">
      <selection activeCell="F5" sqref="F5:G5"/>
    </sheetView>
  </sheetViews>
  <sheetFormatPr defaultColWidth="9" defaultRowHeight="13.5" outlineLevelCol="7"/>
  <cols>
    <col min="1" max="1" width="5.5" customWidth="1"/>
    <col min="2" max="2" width="23.75" customWidth="1"/>
    <col min="3" max="3" width="24.125" customWidth="1"/>
    <col min="4" max="4" width="14.25" customWidth="1"/>
    <col min="5" max="5" width="1.625" customWidth="1"/>
    <col min="6" max="6" width="18.5" customWidth="1"/>
    <col min="7" max="7" width="0.75" customWidth="1"/>
    <col min="8" max="8" width="41.5833333333333" customWidth="1"/>
    <col min="14" max="14" width="12.625"/>
  </cols>
  <sheetData>
    <row r="1" ht="45" customHeight="1" spans="1:8">
      <c r="A1" s="1" t="s">
        <v>692</v>
      </c>
      <c r="B1" s="1"/>
      <c r="C1" s="1"/>
      <c r="D1" s="1"/>
      <c r="E1" s="1"/>
      <c r="F1" s="1"/>
      <c r="G1" s="1"/>
      <c r="H1" s="1"/>
    </row>
    <row r="2" ht="12.75" customHeight="1" spans="1:8">
      <c r="A2" s="2"/>
      <c r="B2" s="3"/>
      <c r="C2" s="2"/>
      <c r="D2" s="2"/>
      <c r="E2" s="2"/>
      <c r="F2" s="2"/>
      <c r="H2" s="4" t="s">
        <v>100</v>
      </c>
    </row>
    <row r="3" ht="15.75" customHeight="1" spans="1:8">
      <c r="A3" s="5" t="s">
        <v>667</v>
      </c>
      <c r="B3" s="6" t="s">
        <v>694</v>
      </c>
      <c r="C3" s="7"/>
      <c r="D3" s="8" t="s">
        <v>695</v>
      </c>
      <c r="E3" s="9"/>
      <c r="F3" s="10" t="s">
        <v>696</v>
      </c>
      <c r="G3" s="11"/>
      <c r="H3" s="12" t="s">
        <v>697</v>
      </c>
    </row>
    <row r="4" ht="15.75" customHeight="1" spans="1:8">
      <c r="A4" s="13"/>
      <c r="B4" s="14"/>
      <c r="C4" s="15"/>
      <c r="D4" s="16"/>
      <c r="E4" s="17"/>
      <c r="F4" s="18"/>
      <c r="G4" s="19"/>
      <c r="H4" s="20"/>
    </row>
    <row r="5" ht="43" customHeight="1" spans="1:8">
      <c r="A5" s="21">
        <v>1</v>
      </c>
      <c r="B5" s="22" t="s">
        <v>730</v>
      </c>
      <c r="C5" s="23"/>
      <c r="D5" s="24">
        <v>15000</v>
      </c>
      <c r="E5" s="24"/>
      <c r="F5" s="25" t="s">
        <v>149</v>
      </c>
      <c r="G5" s="25"/>
      <c r="H5" s="26" t="s">
        <v>731</v>
      </c>
    </row>
    <row r="6" ht="48" customHeight="1" spans="1:8">
      <c r="A6" s="21">
        <v>2</v>
      </c>
      <c r="B6" s="27" t="s">
        <v>700</v>
      </c>
      <c r="C6" s="28"/>
      <c r="D6" s="24">
        <v>15000</v>
      </c>
      <c r="E6" s="24"/>
      <c r="F6" s="25" t="s">
        <v>149</v>
      </c>
      <c r="G6" s="25"/>
      <c r="H6" s="26" t="s">
        <v>732</v>
      </c>
    </row>
    <row r="7" ht="41" customHeight="1" spans="1:8">
      <c r="A7" s="21">
        <v>3</v>
      </c>
      <c r="B7" s="27" t="s">
        <v>702</v>
      </c>
      <c r="C7" s="28"/>
      <c r="D7" s="29">
        <v>18000</v>
      </c>
      <c r="E7" s="30"/>
      <c r="F7" s="25" t="s">
        <v>149</v>
      </c>
      <c r="G7" s="25"/>
      <c r="H7" s="31" t="s">
        <v>733</v>
      </c>
    </row>
    <row r="8" ht="57" customHeight="1" spans="1:8">
      <c r="A8" s="21">
        <v>4</v>
      </c>
      <c r="B8" s="27" t="s">
        <v>706</v>
      </c>
      <c r="C8" s="28"/>
      <c r="D8" s="29">
        <v>3800</v>
      </c>
      <c r="E8" s="30"/>
      <c r="F8" s="25" t="s">
        <v>137</v>
      </c>
      <c r="G8" s="25"/>
      <c r="H8" s="31" t="s">
        <v>707</v>
      </c>
    </row>
    <row r="9" ht="53.1" customHeight="1" spans="1:8">
      <c r="A9" s="21">
        <v>5</v>
      </c>
      <c r="B9" s="27" t="s">
        <v>708</v>
      </c>
      <c r="C9" s="28"/>
      <c r="D9" s="29">
        <v>2000</v>
      </c>
      <c r="E9" s="30"/>
      <c r="F9" s="25" t="s">
        <v>137</v>
      </c>
      <c r="G9" s="25"/>
      <c r="H9" s="31" t="s">
        <v>709</v>
      </c>
    </row>
    <row r="10" ht="35" customHeight="1" spans="1:8">
      <c r="A10" s="21">
        <v>6</v>
      </c>
      <c r="B10" s="27" t="s">
        <v>557</v>
      </c>
      <c r="C10" s="28"/>
      <c r="D10" s="29">
        <v>5000</v>
      </c>
      <c r="E10" s="30"/>
      <c r="F10" s="32" t="s">
        <v>143</v>
      </c>
      <c r="G10" s="33"/>
      <c r="H10" s="31" t="s">
        <v>712</v>
      </c>
    </row>
    <row r="11" ht="40" customHeight="1" spans="1:8">
      <c r="A11" s="21">
        <v>7</v>
      </c>
      <c r="B11" s="27" t="s">
        <v>734</v>
      </c>
      <c r="C11" s="28"/>
      <c r="D11" s="29">
        <v>3629</v>
      </c>
      <c r="E11" s="30"/>
      <c r="F11" s="32" t="s">
        <v>143</v>
      </c>
      <c r="G11" s="33"/>
      <c r="H11" s="26" t="s">
        <v>735</v>
      </c>
    </row>
    <row r="12" ht="40" customHeight="1" spans="1:8">
      <c r="A12" s="21">
        <v>8</v>
      </c>
      <c r="B12" s="27" t="s">
        <v>736</v>
      </c>
      <c r="C12" s="28"/>
      <c r="D12" s="29">
        <v>3816</v>
      </c>
      <c r="E12" s="30"/>
      <c r="F12" s="32" t="s">
        <v>143</v>
      </c>
      <c r="G12" s="33"/>
      <c r="H12" s="26" t="s">
        <v>737</v>
      </c>
    </row>
    <row r="13" ht="40" customHeight="1" spans="1:8">
      <c r="A13" s="21">
        <v>9</v>
      </c>
      <c r="B13" s="27" t="s">
        <v>738</v>
      </c>
      <c r="C13" s="28"/>
      <c r="D13" s="29">
        <v>2593</v>
      </c>
      <c r="E13" s="30"/>
      <c r="F13" s="32" t="s">
        <v>143</v>
      </c>
      <c r="G13" s="33"/>
      <c r="H13" s="26" t="s">
        <v>739</v>
      </c>
    </row>
    <row r="14" ht="48" customHeight="1" spans="1:8">
      <c r="A14" s="21"/>
      <c r="B14" s="34" t="s">
        <v>110</v>
      </c>
      <c r="C14" s="34"/>
      <c r="D14" s="35">
        <v>68838</v>
      </c>
      <c r="E14" s="36"/>
      <c r="F14" s="37" t="s">
        <v>740</v>
      </c>
      <c r="G14" s="37"/>
      <c r="H14" s="37"/>
    </row>
    <row r="15" ht="15.75" customHeight="1"/>
    <row r="16" spans="1:8">
      <c r="H16" t="s">
        <v>741</v>
      </c>
    </row>
  </sheetData>
  <mergeCells count="36">
    <mergeCell ref="A1:H1"/>
    <mergeCell ref="A2:B2"/>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B14:C14"/>
    <mergeCell ref="D14:E14"/>
    <mergeCell ref="F14:H14"/>
    <mergeCell ref="A3:A4"/>
    <mergeCell ref="H3:H4"/>
    <mergeCell ref="B3:C4"/>
    <mergeCell ref="D3:E4"/>
    <mergeCell ref="F3:G4"/>
  </mergeCells>
  <printOptions horizontalCentered="1" verticalCentered="1"/>
  <pageMargins left="0.239583333333333" right="0.161111111111111" top="0.35" bottom="0.31875" header="0.314583333333333" footer="0.314583333333333"/>
  <pageSetup paperSize="9" firstPageNumber="30" orientation="landscape" useFirstPageNumber="1" horizontalDpi="600"/>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6"/>
  <sheetViews>
    <sheetView topLeftCell="A25" workbookViewId="0">
      <selection activeCell="G16" sqref="G16"/>
    </sheetView>
  </sheetViews>
  <sheetFormatPr defaultColWidth="9" defaultRowHeight="13.5" outlineLevelCol="4"/>
  <cols>
    <col min="1" max="1" width="34.375" customWidth="1"/>
    <col min="2" max="2" width="16.75" customWidth="1"/>
    <col min="3" max="3" width="17.625" customWidth="1"/>
    <col min="4" max="4" width="18.375" customWidth="1"/>
    <col min="5" max="5" width="22.75" customWidth="1"/>
    <col min="9" max="9" width="9.375"/>
    <col min="10" max="10" width="12.625"/>
    <col min="11" max="11" width="9.375"/>
  </cols>
  <sheetData>
    <row r="1" ht="27" spans="1:5">
      <c r="A1" s="335" t="s">
        <v>23</v>
      </c>
      <c r="B1" s="335"/>
      <c r="C1" s="335"/>
      <c r="D1" s="335"/>
      <c r="E1" s="335"/>
    </row>
    <row r="2" ht="15" spans="1:5">
      <c r="A2" s="336"/>
      <c r="B2" s="417"/>
      <c r="C2" s="417"/>
      <c r="D2" s="417"/>
      <c r="E2" s="417"/>
    </row>
    <row r="3" ht="29.25" spans="1:5">
      <c r="A3" s="338" t="s">
        <v>24</v>
      </c>
      <c r="B3" s="339" t="s">
        <v>25</v>
      </c>
      <c r="C3" s="339" t="s">
        <v>26</v>
      </c>
      <c r="D3" s="339" t="s">
        <v>27</v>
      </c>
      <c r="E3" s="340" t="s">
        <v>28</v>
      </c>
    </row>
    <row r="4" ht="27" customHeight="1" spans="1:5">
      <c r="A4" s="341" t="s">
        <v>29</v>
      </c>
      <c r="B4" s="342">
        <f>B5+B33</f>
        <v>348097.5</v>
      </c>
      <c r="C4" s="342">
        <f>C5+C33</f>
        <v>394478.5</v>
      </c>
      <c r="D4" s="342">
        <f t="shared" ref="D4:D11" si="0">C4-B4</f>
        <v>46381</v>
      </c>
      <c r="E4" s="343">
        <f>D4/B4</f>
        <v>0.133241405066109</v>
      </c>
    </row>
    <row r="5" ht="51" customHeight="1" spans="1:5">
      <c r="A5" s="344" t="s">
        <v>30</v>
      </c>
      <c r="B5" s="345">
        <f>B6+B7+B32</f>
        <v>261744.5</v>
      </c>
      <c r="C5" s="345">
        <f>C6+C7+C32</f>
        <v>284521.5</v>
      </c>
      <c r="D5" s="346">
        <f t="shared" si="0"/>
        <v>22777</v>
      </c>
      <c r="E5" s="347">
        <f t="shared" ref="E5:E11" si="1">D5/B5*100</f>
        <v>8.70199755868796</v>
      </c>
    </row>
    <row r="6" ht="18" customHeight="1" spans="1:5">
      <c r="A6" s="348" t="s">
        <v>31</v>
      </c>
      <c r="B6" s="346">
        <f>B9+B10/0.4*0.6+B11/0.4*0.6</f>
        <v>124618.5</v>
      </c>
      <c r="C6" s="346">
        <f>C9+C10/0.4*0.6+C11/0.4*0.6</f>
        <v>124921.5</v>
      </c>
      <c r="D6" s="346">
        <f t="shared" si="0"/>
        <v>303</v>
      </c>
      <c r="E6" s="347">
        <f t="shared" si="1"/>
        <v>0.243142069596408</v>
      </c>
    </row>
    <row r="7" ht="18" customHeight="1" spans="1:5">
      <c r="A7" s="348" t="s">
        <v>32</v>
      </c>
      <c r="B7" s="345">
        <f>B8+B23</f>
        <v>137126</v>
      </c>
      <c r="C7" s="345">
        <f>C8+C23</f>
        <v>159600</v>
      </c>
      <c r="D7" s="346">
        <f t="shared" si="0"/>
        <v>22474</v>
      </c>
      <c r="E7" s="347">
        <f t="shared" si="1"/>
        <v>16.389306185552</v>
      </c>
    </row>
    <row r="8" ht="24" customHeight="1" spans="1:5">
      <c r="A8" s="348" t="s">
        <v>33</v>
      </c>
      <c r="B8" s="345">
        <f>SUM(B9:B22)</f>
        <v>131425</v>
      </c>
      <c r="C8" s="345">
        <f>SUM(C9:C22)</f>
        <v>144259</v>
      </c>
      <c r="D8" s="346">
        <f t="shared" si="0"/>
        <v>12834</v>
      </c>
      <c r="E8" s="347">
        <f t="shared" si="1"/>
        <v>9.76526536047175</v>
      </c>
    </row>
    <row r="9" ht="18" customHeight="1" spans="1:5">
      <c r="A9" s="349" t="s">
        <v>34</v>
      </c>
      <c r="B9" s="351">
        <v>49839</v>
      </c>
      <c r="C9" s="168">
        <v>61116</v>
      </c>
      <c r="D9" s="346">
        <f t="shared" si="0"/>
        <v>11277</v>
      </c>
      <c r="E9" s="347">
        <f t="shared" si="1"/>
        <v>22.6268584843195</v>
      </c>
    </row>
    <row r="10" ht="18" customHeight="1" spans="1:5">
      <c r="A10" s="349" t="s">
        <v>35</v>
      </c>
      <c r="B10" s="351">
        <v>45220</v>
      </c>
      <c r="C10" s="168">
        <v>35802</v>
      </c>
      <c r="D10" s="346">
        <f t="shared" si="0"/>
        <v>-9418</v>
      </c>
      <c r="E10" s="347">
        <f t="shared" si="1"/>
        <v>-20.8270676691729</v>
      </c>
    </row>
    <row r="11" ht="18" customHeight="1" spans="1:5">
      <c r="A11" s="349" t="s">
        <v>36</v>
      </c>
      <c r="B11" s="351">
        <v>4633</v>
      </c>
      <c r="C11" s="168">
        <v>6735</v>
      </c>
      <c r="D11" s="346">
        <f t="shared" si="0"/>
        <v>2102</v>
      </c>
      <c r="E11" s="347">
        <f t="shared" si="1"/>
        <v>45.3701705158645</v>
      </c>
    </row>
    <row r="12" ht="18" customHeight="1" spans="1:5">
      <c r="A12" s="349" t="s">
        <v>37</v>
      </c>
      <c r="B12" s="355"/>
      <c r="C12" s="355"/>
      <c r="D12" s="346"/>
      <c r="E12" s="347"/>
    </row>
    <row r="13" ht="18" customHeight="1" spans="1:5">
      <c r="A13" s="349" t="s">
        <v>38</v>
      </c>
      <c r="B13" s="351">
        <v>7831</v>
      </c>
      <c r="C13" s="168">
        <v>8172</v>
      </c>
      <c r="D13" s="346">
        <f t="shared" ref="D13:D21" si="2">C13-B13</f>
        <v>341</v>
      </c>
      <c r="E13" s="347">
        <f t="shared" ref="E13:E18" si="3">D13/B13*100</f>
        <v>4.35448857106372</v>
      </c>
    </row>
    <row r="14" ht="18" customHeight="1" spans="1:5">
      <c r="A14" s="349" t="s">
        <v>39</v>
      </c>
      <c r="B14" s="351">
        <v>5259</v>
      </c>
      <c r="C14" s="168">
        <v>6120</v>
      </c>
      <c r="D14" s="346">
        <f t="shared" si="2"/>
        <v>861</v>
      </c>
      <c r="E14" s="347">
        <f t="shared" si="3"/>
        <v>16.3719338277239</v>
      </c>
    </row>
    <row r="15" ht="18" customHeight="1" spans="1:5">
      <c r="A15" s="349" t="s">
        <v>40</v>
      </c>
      <c r="B15" s="351">
        <v>1562</v>
      </c>
      <c r="C15" s="168">
        <v>2917</v>
      </c>
      <c r="D15" s="346">
        <f t="shared" si="2"/>
        <v>1355</v>
      </c>
      <c r="E15" s="347">
        <f t="shared" si="3"/>
        <v>86.7477592829705</v>
      </c>
    </row>
    <row r="16" ht="18" customHeight="1" spans="1:5">
      <c r="A16" s="349" t="s">
        <v>41</v>
      </c>
      <c r="B16" s="351">
        <v>6526</v>
      </c>
      <c r="C16" s="168">
        <v>5239</v>
      </c>
      <c r="D16" s="346">
        <f t="shared" si="2"/>
        <v>-1287</v>
      </c>
      <c r="E16" s="347">
        <f t="shared" si="3"/>
        <v>-19.7211155378486</v>
      </c>
    </row>
    <row r="17" ht="18" customHeight="1" spans="1:5">
      <c r="A17" s="349" t="s">
        <v>42</v>
      </c>
      <c r="B17" s="351">
        <v>2717</v>
      </c>
      <c r="C17" s="168">
        <v>3551</v>
      </c>
      <c r="D17" s="346">
        <f t="shared" si="2"/>
        <v>834</v>
      </c>
      <c r="E17" s="347">
        <f t="shared" si="3"/>
        <v>30.6956201693044</v>
      </c>
    </row>
    <row r="18" ht="18" customHeight="1" spans="1:5">
      <c r="A18" s="349" t="s">
        <v>43</v>
      </c>
      <c r="B18" s="351">
        <v>5</v>
      </c>
      <c r="C18" s="351">
        <v>6</v>
      </c>
      <c r="D18" s="346">
        <f t="shared" si="2"/>
        <v>1</v>
      </c>
      <c r="E18" s="369">
        <f t="shared" si="3"/>
        <v>20</v>
      </c>
    </row>
    <row r="19" ht="18" customHeight="1" spans="1:5">
      <c r="A19" s="349" t="s">
        <v>44</v>
      </c>
      <c r="B19" s="351">
        <v>3573</v>
      </c>
      <c r="C19" s="168">
        <v>9802</v>
      </c>
      <c r="D19" s="346">
        <f t="shared" si="2"/>
        <v>6229</v>
      </c>
      <c r="E19" s="347"/>
    </row>
    <row r="20" ht="18" customHeight="1" spans="1:5">
      <c r="A20" s="349" t="s">
        <v>45</v>
      </c>
      <c r="B20" s="351">
        <v>4122</v>
      </c>
      <c r="C20" s="168">
        <v>4652</v>
      </c>
      <c r="D20" s="346">
        <f t="shared" si="2"/>
        <v>530</v>
      </c>
      <c r="E20" s="347">
        <f t="shared" ref="E20:E24" si="4">D20/B20*100</f>
        <v>12.8578360019408</v>
      </c>
    </row>
    <row r="21" ht="18" customHeight="1" spans="1:5">
      <c r="A21" s="349" t="s">
        <v>46</v>
      </c>
      <c r="B21" s="351">
        <v>138</v>
      </c>
      <c r="C21" s="168">
        <v>147</v>
      </c>
      <c r="D21" s="346">
        <f t="shared" si="2"/>
        <v>9</v>
      </c>
      <c r="E21" s="347">
        <f t="shared" si="4"/>
        <v>6.52173913043478</v>
      </c>
    </row>
    <row r="22" ht="18" customHeight="1" spans="1:5">
      <c r="A22" s="349" t="s">
        <v>47</v>
      </c>
      <c r="B22" s="357"/>
      <c r="C22" s="357"/>
      <c r="D22" s="346"/>
      <c r="E22" s="347"/>
    </row>
    <row r="23" ht="18" customHeight="1" spans="1:5">
      <c r="A23" s="348" t="s">
        <v>48</v>
      </c>
      <c r="B23" s="358">
        <f>SUM(B24:B31)</f>
        <v>5701</v>
      </c>
      <c r="C23" s="358">
        <f>SUM(C24:C31)</f>
        <v>15341</v>
      </c>
      <c r="D23" s="346">
        <f t="shared" ref="D23:D30" si="5">C23-B23</f>
        <v>9640</v>
      </c>
      <c r="E23" s="347">
        <f t="shared" si="4"/>
        <v>169.093141554113</v>
      </c>
    </row>
    <row r="24" ht="18" customHeight="1" spans="1:5">
      <c r="A24" s="349" t="s">
        <v>49</v>
      </c>
      <c r="B24" s="351">
        <v>5333</v>
      </c>
      <c r="C24" s="351">
        <v>13335</v>
      </c>
      <c r="D24" s="346">
        <f t="shared" si="5"/>
        <v>8002</v>
      </c>
      <c r="E24" s="347">
        <f t="shared" si="4"/>
        <v>150.046877929871</v>
      </c>
    </row>
    <row r="25" ht="18" customHeight="1" spans="1:5">
      <c r="A25" s="349" t="s">
        <v>50</v>
      </c>
      <c r="B25" s="351"/>
      <c r="C25" s="351"/>
      <c r="D25" s="346"/>
      <c r="E25" s="347"/>
    </row>
    <row r="26" ht="18" customHeight="1" spans="1:5">
      <c r="A26" s="349" t="s">
        <v>51</v>
      </c>
      <c r="B26" s="351">
        <v>368</v>
      </c>
      <c r="C26" s="351">
        <v>81</v>
      </c>
      <c r="D26" s="346">
        <f t="shared" si="5"/>
        <v>-287</v>
      </c>
      <c r="E26" s="347"/>
    </row>
    <row r="27" ht="18" customHeight="1" spans="1:5">
      <c r="A27" s="349" t="s">
        <v>52</v>
      </c>
      <c r="B27" s="351"/>
      <c r="C27" s="351"/>
      <c r="D27" s="346"/>
      <c r="E27" s="347"/>
    </row>
    <row r="28" ht="18" customHeight="1" spans="1:5">
      <c r="A28" s="360" t="s">
        <v>53</v>
      </c>
      <c r="B28" s="351"/>
      <c r="C28" s="351">
        <v>1925</v>
      </c>
      <c r="D28" s="346">
        <f t="shared" si="5"/>
        <v>1925</v>
      </c>
      <c r="E28" s="347"/>
    </row>
    <row r="29" ht="18" customHeight="1" spans="1:5">
      <c r="A29" s="360" t="s">
        <v>54</v>
      </c>
      <c r="B29" s="351"/>
      <c r="C29" s="351"/>
      <c r="D29" s="346"/>
      <c r="E29" s="347"/>
    </row>
    <row r="30" ht="18" customHeight="1" spans="1:5">
      <c r="A30" s="349" t="s">
        <v>55</v>
      </c>
      <c r="B30" s="351"/>
      <c r="C30" s="351"/>
      <c r="D30" s="346"/>
      <c r="E30" s="347"/>
    </row>
    <row r="31" ht="18" customHeight="1" spans="1:5">
      <c r="A31" s="349" t="s">
        <v>56</v>
      </c>
      <c r="B31" s="351"/>
      <c r="C31" s="351"/>
      <c r="D31" s="346"/>
      <c r="E31" s="347"/>
    </row>
    <row r="32" ht="18" customHeight="1" spans="1:5">
      <c r="A32" s="348" t="s">
        <v>57</v>
      </c>
      <c r="B32" s="346"/>
      <c r="C32" s="346"/>
      <c r="D32" s="346"/>
      <c r="E32" s="347"/>
    </row>
    <row r="33" ht="27" customHeight="1" spans="1:5">
      <c r="A33" s="348" t="s">
        <v>58</v>
      </c>
      <c r="B33" s="345">
        <f>B34+B35+B36</f>
        <v>86353</v>
      </c>
      <c r="C33" s="345">
        <f>C34+C37</f>
        <v>109957</v>
      </c>
      <c r="D33" s="346">
        <f>C33-B33</f>
        <v>23604</v>
      </c>
      <c r="E33" s="347">
        <f t="shared" ref="E33:E36" si="6">D33/B33*100</f>
        <v>27.3343138049634</v>
      </c>
    </row>
    <row r="34" ht="18" customHeight="1" spans="1:5">
      <c r="A34" s="348" t="s">
        <v>59</v>
      </c>
      <c r="B34" s="351">
        <v>49653</v>
      </c>
      <c r="C34" s="351">
        <v>100579</v>
      </c>
      <c r="D34" s="346">
        <f>C34-B34</f>
        <v>50926</v>
      </c>
      <c r="E34" s="347">
        <f t="shared" si="6"/>
        <v>102.563792721487</v>
      </c>
    </row>
    <row r="35" ht="18" customHeight="1" spans="1:5">
      <c r="A35" s="348" t="s">
        <v>60</v>
      </c>
      <c r="B35" s="351">
        <v>36700</v>
      </c>
      <c r="C35" s="351"/>
      <c r="D35" s="346">
        <f>C35-B35</f>
        <v>-36700</v>
      </c>
      <c r="E35" s="369">
        <f t="shared" si="6"/>
        <v>-100</v>
      </c>
    </row>
    <row r="36" ht="18" customHeight="1" spans="1:5">
      <c r="A36" s="348" t="s">
        <v>61</v>
      </c>
      <c r="B36" s="428"/>
      <c r="C36" s="428"/>
      <c r="D36" s="346"/>
      <c r="E36" s="347"/>
    </row>
    <row r="37" ht="18" customHeight="1" spans="1:5">
      <c r="A37" s="348" t="s">
        <v>62</v>
      </c>
      <c r="B37" s="364"/>
      <c r="C37" s="364">
        <v>9378</v>
      </c>
      <c r="D37" s="346"/>
      <c r="E37" s="347"/>
    </row>
    <row r="38" ht="18" customHeight="1" spans="1:5">
      <c r="A38" s="420" t="s">
        <v>63</v>
      </c>
      <c r="B38" s="429">
        <f>B39+B60+B64+B65</f>
        <v>348098.415</v>
      </c>
      <c r="C38" s="429">
        <f>C39+C60+C64+C65</f>
        <v>394479.435</v>
      </c>
      <c r="D38" s="430">
        <f>C38-B38</f>
        <v>46381.02</v>
      </c>
      <c r="E38" s="431">
        <f t="shared" ref="E38:E40" si="7">D38/B38*100</f>
        <v>13.3241112287167</v>
      </c>
    </row>
    <row r="39" ht="18" customHeight="1" spans="1:5">
      <c r="A39" s="348" t="s">
        <v>64</v>
      </c>
      <c r="B39" s="345">
        <f>SUM(B40:B57)</f>
        <v>63497.8</v>
      </c>
      <c r="C39" s="345">
        <f>SUM(C40:C59)</f>
        <v>54603</v>
      </c>
      <c r="D39" s="418">
        <f t="shared" ref="D39:D65" si="8">C39-B39</f>
        <v>-8894.8</v>
      </c>
      <c r="E39" s="432">
        <f t="shared" ref="E39:E66" si="9">D39/B39*100</f>
        <v>-14.0080443731909</v>
      </c>
    </row>
    <row r="40" ht="18" customHeight="1" spans="1:5">
      <c r="A40" s="349" t="s">
        <v>65</v>
      </c>
      <c r="B40" s="351">
        <v>9147.14</v>
      </c>
      <c r="C40" s="351">
        <v>7214</v>
      </c>
      <c r="D40" s="418">
        <f t="shared" si="8"/>
        <v>-1933.14</v>
      </c>
      <c r="E40" s="432">
        <f t="shared" si="9"/>
        <v>-21.1338188767199</v>
      </c>
    </row>
    <row r="41" ht="18" customHeight="1" spans="1:5">
      <c r="A41" s="349" t="s">
        <v>66</v>
      </c>
      <c r="B41" s="351">
        <v>202.66</v>
      </c>
      <c r="C41" s="351">
        <v>269</v>
      </c>
      <c r="D41" s="418">
        <f t="shared" si="8"/>
        <v>66.34</v>
      </c>
      <c r="E41" s="432">
        <f t="shared" si="9"/>
        <v>32.7346294285996</v>
      </c>
    </row>
    <row r="42" ht="18" customHeight="1" spans="1:5">
      <c r="A42" s="349" t="s">
        <v>67</v>
      </c>
      <c r="B42" s="351">
        <v>91</v>
      </c>
      <c r="C42" s="351">
        <v>21</v>
      </c>
      <c r="D42" s="418">
        <f t="shared" si="8"/>
        <v>-70</v>
      </c>
      <c r="E42" s="432">
        <f t="shared" si="9"/>
        <v>-76.9230769230769</v>
      </c>
    </row>
    <row r="43" ht="18" customHeight="1" spans="1:5">
      <c r="A43" s="349" t="s">
        <v>68</v>
      </c>
      <c r="B43" s="351">
        <v>18048</v>
      </c>
      <c r="C43" s="351">
        <v>16456</v>
      </c>
      <c r="D43" s="418">
        <f t="shared" si="8"/>
        <v>-1592</v>
      </c>
      <c r="E43" s="432">
        <f t="shared" si="9"/>
        <v>-8.8209219858156</v>
      </c>
    </row>
    <row r="44" ht="18" customHeight="1" spans="1:5">
      <c r="A44" s="349" t="s">
        <v>69</v>
      </c>
      <c r="B44" s="351"/>
      <c r="C44" s="351">
        <v>1000</v>
      </c>
      <c r="D44" s="418">
        <f t="shared" si="8"/>
        <v>1000</v>
      </c>
      <c r="E44" s="432"/>
    </row>
    <row r="45" ht="18" customHeight="1" spans="1:5">
      <c r="A45" s="349" t="s">
        <v>70</v>
      </c>
      <c r="B45" s="351">
        <v>576</v>
      </c>
      <c r="C45" s="351">
        <v>173</v>
      </c>
      <c r="D45" s="418">
        <f t="shared" si="8"/>
        <v>-403</v>
      </c>
      <c r="E45" s="432">
        <f t="shared" si="9"/>
        <v>-69.9652777777778</v>
      </c>
    </row>
    <row r="46" ht="18" customHeight="1" spans="1:5">
      <c r="A46" s="349" t="s">
        <v>71</v>
      </c>
      <c r="B46" s="351">
        <v>365</v>
      </c>
      <c r="C46" s="351">
        <v>310</v>
      </c>
      <c r="D46" s="418">
        <f t="shared" si="8"/>
        <v>-55</v>
      </c>
      <c r="E46" s="432">
        <f t="shared" si="9"/>
        <v>-15.0684931506849</v>
      </c>
    </row>
    <row r="47" ht="18" customHeight="1" spans="1:5">
      <c r="A47" s="349" t="s">
        <v>72</v>
      </c>
      <c r="B47" s="351">
        <v>6218</v>
      </c>
      <c r="C47" s="351">
        <v>2230</v>
      </c>
      <c r="D47" s="418">
        <f t="shared" si="8"/>
        <v>-3988</v>
      </c>
      <c r="E47" s="432">
        <f t="shared" si="9"/>
        <v>-64.1363782566742</v>
      </c>
    </row>
    <row r="48" ht="18" customHeight="1" spans="1:5">
      <c r="A48" s="370" t="s">
        <v>73</v>
      </c>
      <c r="B48" s="351"/>
      <c r="C48" s="351">
        <v>2345</v>
      </c>
      <c r="D48" s="418">
        <f t="shared" si="8"/>
        <v>2345</v>
      </c>
      <c r="E48" s="432"/>
    </row>
    <row r="49" ht="18" customHeight="1" spans="1:5">
      <c r="A49" s="349" t="s">
        <v>74</v>
      </c>
      <c r="B49" s="351">
        <v>3838</v>
      </c>
      <c r="C49" s="351">
        <v>120</v>
      </c>
      <c r="D49" s="418">
        <f t="shared" si="8"/>
        <v>-3718</v>
      </c>
      <c r="E49" s="432">
        <f t="shared" si="9"/>
        <v>-96.8733715476811</v>
      </c>
    </row>
    <row r="50" ht="18" customHeight="1" spans="1:5">
      <c r="A50" s="349" t="s">
        <v>75</v>
      </c>
      <c r="B50" s="351">
        <v>545</v>
      </c>
      <c r="C50" s="351"/>
      <c r="D50" s="418">
        <f t="shared" si="8"/>
        <v>-545</v>
      </c>
      <c r="E50" s="433">
        <f t="shared" si="9"/>
        <v>-100</v>
      </c>
    </row>
    <row r="51" ht="18" customHeight="1" spans="1:5">
      <c r="A51" s="349" t="s">
        <v>76</v>
      </c>
      <c r="B51" s="351">
        <v>18523</v>
      </c>
      <c r="C51" s="351">
        <v>23422</v>
      </c>
      <c r="D51" s="418">
        <f t="shared" si="8"/>
        <v>4899</v>
      </c>
      <c r="E51" s="432">
        <f t="shared" si="9"/>
        <v>26.4481995357124</v>
      </c>
    </row>
    <row r="52" ht="18" customHeight="1" spans="1:5">
      <c r="A52" s="349" t="s">
        <v>77</v>
      </c>
      <c r="B52" s="351">
        <v>105</v>
      </c>
      <c r="C52" s="351"/>
      <c r="D52" s="418">
        <f t="shared" si="8"/>
        <v>-105</v>
      </c>
      <c r="E52" s="433">
        <f t="shared" si="9"/>
        <v>-100</v>
      </c>
    </row>
    <row r="53" ht="18" customHeight="1" spans="1:5">
      <c r="A53" s="349" t="s">
        <v>78</v>
      </c>
      <c r="B53" s="351"/>
      <c r="C53" s="351"/>
      <c r="D53" s="418"/>
      <c r="E53" s="432"/>
    </row>
    <row r="54" ht="18" customHeight="1" spans="1:5">
      <c r="A54" s="349" t="s">
        <v>79</v>
      </c>
      <c r="B54" s="351">
        <v>30</v>
      </c>
      <c r="C54" s="351">
        <v>52</v>
      </c>
      <c r="D54" s="418">
        <f t="shared" si="8"/>
        <v>22</v>
      </c>
      <c r="E54" s="432">
        <f t="shared" si="9"/>
        <v>73.3333333333333</v>
      </c>
    </row>
    <row r="55" ht="18" customHeight="1" spans="1:5">
      <c r="A55" s="349" t="s">
        <v>80</v>
      </c>
      <c r="B55" s="351">
        <v>5400</v>
      </c>
      <c r="C55" s="351"/>
      <c r="D55" s="418">
        <f t="shared" si="8"/>
        <v>-5400</v>
      </c>
      <c r="E55" s="433">
        <f t="shared" si="9"/>
        <v>-100</v>
      </c>
    </row>
    <row r="56" ht="18" customHeight="1" spans="1:5">
      <c r="A56" s="349" t="s">
        <v>81</v>
      </c>
      <c r="B56" s="351">
        <v>68</v>
      </c>
      <c r="C56" s="351">
        <v>70</v>
      </c>
      <c r="D56" s="418">
        <f t="shared" si="8"/>
        <v>2</v>
      </c>
      <c r="E56" s="432">
        <f t="shared" si="9"/>
        <v>2.94117647058823</v>
      </c>
    </row>
    <row r="57" ht="18" customHeight="1" spans="1:5">
      <c r="A57" s="349" t="s">
        <v>82</v>
      </c>
      <c r="B57" s="351">
        <v>341</v>
      </c>
      <c r="C57" s="351">
        <v>921</v>
      </c>
      <c r="D57" s="418">
        <f t="shared" si="8"/>
        <v>580</v>
      </c>
      <c r="E57" s="432">
        <f t="shared" si="9"/>
        <v>170.087976539589</v>
      </c>
    </row>
    <row r="58" ht="18" customHeight="1" spans="1:5">
      <c r="A58" s="349" t="s">
        <v>83</v>
      </c>
      <c r="B58" s="434"/>
      <c r="C58" s="351"/>
      <c r="D58" s="418"/>
      <c r="E58" s="432"/>
    </row>
    <row r="59" ht="18" customHeight="1" spans="1:5">
      <c r="A59" s="349" t="s">
        <v>84</v>
      </c>
      <c r="B59" s="435"/>
      <c r="C59" s="351"/>
      <c r="D59" s="418"/>
      <c r="E59" s="432"/>
    </row>
    <row r="60" ht="84" customHeight="1" spans="1:5">
      <c r="A60" s="348" t="s">
        <v>85</v>
      </c>
      <c r="B60" s="346">
        <f>B61+B62+B63</f>
        <v>198247.615</v>
      </c>
      <c r="C60" s="346">
        <f>C61+C62+79268</f>
        <v>229919.435</v>
      </c>
      <c r="D60" s="418">
        <f t="shared" si="8"/>
        <v>31671.82</v>
      </c>
      <c r="E60" s="432">
        <f>D60/B60*100</f>
        <v>15.9758895460104</v>
      </c>
    </row>
    <row r="61" ht="18" customHeight="1" spans="1:5">
      <c r="A61" s="349" t="s">
        <v>86</v>
      </c>
      <c r="B61" s="362">
        <f>B6</f>
        <v>124618.5</v>
      </c>
      <c r="C61" s="362">
        <f>C6</f>
        <v>124921.5</v>
      </c>
      <c r="D61" s="418">
        <f t="shared" si="8"/>
        <v>303</v>
      </c>
      <c r="E61" s="432">
        <f t="shared" si="9"/>
        <v>0.243142069596408</v>
      </c>
    </row>
    <row r="62" ht="18" customHeight="1" spans="1:5">
      <c r="A62" s="349" t="s">
        <v>87</v>
      </c>
      <c r="B62" s="362">
        <f>B9/0.5*0.08+B10/0.4*0.15+B11/0.4*0.15</f>
        <v>26669.115</v>
      </c>
      <c r="C62" s="362">
        <f>C9/0.5*0.08+C10/0.4*0.15+C11/0.4*0.15</f>
        <v>25729.935</v>
      </c>
      <c r="D62" s="418">
        <f t="shared" si="8"/>
        <v>-939.18</v>
      </c>
      <c r="E62" s="432">
        <f t="shared" si="9"/>
        <v>-3.5216016729464</v>
      </c>
    </row>
    <row r="63" ht="63" spans="1:5">
      <c r="A63" s="349" t="s">
        <v>88</v>
      </c>
      <c r="B63" s="351">
        <v>46960</v>
      </c>
      <c r="C63" s="372" t="s">
        <v>89</v>
      </c>
      <c r="D63" s="418">
        <f>79268-46960</f>
        <v>32308</v>
      </c>
      <c r="E63" s="432">
        <f t="shared" si="9"/>
        <v>68.7989778534923</v>
      </c>
    </row>
    <row r="64" ht="15" spans="1:5">
      <c r="A64" s="348" t="s">
        <v>90</v>
      </c>
      <c r="B64" s="346">
        <v>76975</v>
      </c>
      <c r="C64" s="346">
        <v>106725</v>
      </c>
      <c r="D64" s="418">
        <f t="shared" si="8"/>
        <v>29750</v>
      </c>
      <c r="E64" s="432">
        <f t="shared" si="9"/>
        <v>38.6489119844105</v>
      </c>
    </row>
    <row r="65" ht="15" spans="1:5">
      <c r="A65" s="348" t="s">
        <v>91</v>
      </c>
      <c r="B65" s="346">
        <f>B33-B64</f>
        <v>9378</v>
      </c>
      <c r="C65" s="346">
        <v>3232</v>
      </c>
      <c r="D65" s="418"/>
      <c r="E65" s="432"/>
    </row>
    <row r="66" ht="15.75" spans="1:5">
      <c r="A66" s="436" t="s">
        <v>92</v>
      </c>
      <c r="B66" s="378">
        <v>9378</v>
      </c>
      <c r="C66" s="378">
        <v>3232</v>
      </c>
      <c r="D66" s="437"/>
      <c r="E66" s="423"/>
    </row>
  </sheetData>
  <mergeCells count="2">
    <mergeCell ref="A1:E1"/>
    <mergeCell ref="B2:E2"/>
  </mergeCells>
  <printOptions horizontalCentered="1"/>
  <pageMargins left="0.708333333333333" right="0.708333333333333" top="0.747916666666667" bottom="0.747916666666667" header="0.314583333333333" footer="0.314583333333333"/>
  <pageSetup paperSize="9" firstPageNumber="10" orientation="landscape" useFirstPageNumber="1" horizontalDpi="600"/>
  <headerFooter>
    <oddFooter>&amp;C&amp;P</oddFooter>
  </headerFooter>
  <ignoredErrors>
    <ignoredError sqref="D63"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5"/>
  <sheetViews>
    <sheetView topLeftCell="A23" workbookViewId="0">
      <selection activeCell="F21" sqref="F21"/>
    </sheetView>
  </sheetViews>
  <sheetFormatPr defaultColWidth="9" defaultRowHeight="13.5" outlineLevelCol="4"/>
  <cols>
    <col min="1" max="1" width="33.5" customWidth="1"/>
    <col min="2" max="2" width="16.125" customWidth="1"/>
    <col min="3" max="5" width="22.75" customWidth="1"/>
    <col min="8" max="8" width="10.375"/>
  </cols>
  <sheetData>
    <row r="1" ht="27" spans="1:5">
      <c r="A1" s="335" t="s">
        <v>93</v>
      </c>
      <c r="B1" s="335"/>
      <c r="C1" s="335"/>
      <c r="D1" s="335"/>
      <c r="E1" s="335"/>
    </row>
    <row r="2" ht="15" spans="1:5">
      <c r="A2" s="336"/>
      <c r="B2" s="417"/>
      <c r="C2" s="417"/>
      <c r="D2" s="417"/>
      <c r="E2" s="417"/>
    </row>
    <row r="3" ht="29.25" spans="1:5">
      <c r="A3" s="338" t="s">
        <v>24</v>
      </c>
      <c r="B3" s="339" t="s">
        <v>26</v>
      </c>
      <c r="C3" s="339" t="s">
        <v>94</v>
      </c>
      <c r="D3" s="339" t="s">
        <v>27</v>
      </c>
      <c r="E3" s="340" t="s">
        <v>28</v>
      </c>
    </row>
    <row r="4" ht="27" customHeight="1" spans="1:5">
      <c r="A4" s="341" t="s">
        <v>29</v>
      </c>
      <c r="B4" s="342">
        <f>B5+B33</f>
        <v>394478.5</v>
      </c>
      <c r="C4" s="342">
        <f>C5+C33</f>
        <v>395011</v>
      </c>
      <c r="D4" s="342">
        <f t="shared" ref="D4:D30" si="0">C4-B4</f>
        <v>532.5</v>
      </c>
      <c r="E4" s="343">
        <f>D4/B4</f>
        <v>0.00134988345372435</v>
      </c>
    </row>
    <row r="5" ht="18" customHeight="1" spans="1:5">
      <c r="A5" s="344" t="s">
        <v>30</v>
      </c>
      <c r="B5" s="345">
        <f>B6+B7+B32</f>
        <v>284521.5</v>
      </c>
      <c r="C5" s="345">
        <f>C6+C7+C32</f>
        <v>326173</v>
      </c>
      <c r="D5" s="346">
        <f t="shared" si="0"/>
        <v>41651.5</v>
      </c>
      <c r="E5" s="347">
        <f t="shared" ref="E5:E18" si="1">D5/B5*100</f>
        <v>14.6391397486657</v>
      </c>
    </row>
    <row r="6" ht="18" customHeight="1" spans="1:5">
      <c r="A6" s="348" t="s">
        <v>31</v>
      </c>
      <c r="B6" s="346">
        <f>B9+B10/0.4*0.6+B11/0.4*0.6</f>
        <v>124921.5</v>
      </c>
      <c r="C6" s="346">
        <f>C9+C10/0.4*0.6+C11/0.4*0.6</f>
        <v>153783</v>
      </c>
      <c r="D6" s="346">
        <f t="shared" si="0"/>
        <v>28861.5</v>
      </c>
      <c r="E6" s="347">
        <f t="shared" si="1"/>
        <v>23.1037091293332</v>
      </c>
    </row>
    <row r="7" ht="18" customHeight="1" spans="1:5">
      <c r="A7" s="348" t="s">
        <v>32</v>
      </c>
      <c r="B7" s="345">
        <f>B8+B23</f>
        <v>159600</v>
      </c>
      <c r="C7" s="345">
        <f>C8+C23</f>
        <v>172390</v>
      </c>
      <c r="D7" s="346">
        <f t="shared" si="0"/>
        <v>12790</v>
      </c>
      <c r="E7" s="347">
        <f t="shared" si="1"/>
        <v>8.01378446115288</v>
      </c>
    </row>
    <row r="8" ht="24" customHeight="1" spans="1:5">
      <c r="A8" s="348" t="s">
        <v>33</v>
      </c>
      <c r="B8" s="345">
        <f>SUM(B9:B22)</f>
        <v>144259</v>
      </c>
      <c r="C8" s="345">
        <f>SUM(C9:C22)</f>
        <v>158670</v>
      </c>
      <c r="D8" s="346">
        <f t="shared" si="0"/>
        <v>14411</v>
      </c>
      <c r="E8" s="347">
        <f t="shared" si="1"/>
        <v>9.98967135499345</v>
      </c>
    </row>
    <row r="9" ht="18" customHeight="1" spans="1:5">
      <c r="A9" s="349" t="s">
        <v>34</v>
      </c>
      <c r="B9" s="351">
        <v>61116</v>
      </c>
      <c r="C9" s="351">
        <v>74283</v>
      </c>
      <c r="D9" s="346">
        <f t="shared" si="0"/>
        <v>13167</v>
      </c>
      <c r="E9" s="347">
        <f t="shared" si="1"/>
        <v>21.5442764578834</v>
      </c>
    </row>
    <row r="10" ht="18" customHeight="1" spans="1:5">
      <c r="A10" s="349" t="s">
        <v>35</v>
      </c>
      <c r="B10" s="351">
        <v>35802</v>
      </c>
      <c r="C10" s="351">
        <v>47000</v>
      </c>
      <c r="D10" s="346">
        <f t="shared" si="0"/>
        <v>11198</v>
      </c>
      <c r="E10" s="347">
        <f t="shared" si="1"/>
        <v>31.2775822579744</v>
      </c>
    </row>
    <row r="11" ht="18" customHeight="1" spans="1:5">
      <c r="A11" s="349" t="s">
        <v>36</v>
      </c>
      <c r="B11" s="351">
        <v>6735</v>
      </c>
      <c r="C11" s="351">
        <v>6000</v>
      </c>
      <c r="D11" s="346">
        <f t="shared" si="0"/>
        <v>-735</v>
      </c>
      <c r="E11" s="352">
        <f t="shared" si="1"/>
        <v>-10.913140311804</v>
      </c>
    </row>
    <row r="12" ht="18" customHeight="1" spans="1:5">
      <c r="A12" s="349" t="s">
        <v>37</v>
      </c>
      <c r="B12" s="351"/>
      <c r="C12" s="351"/>
      <c r="D12" s="346"/>
      <c r="E12" s="347"/>
    </row>
    <row r="13" ht="18" customHeight="1" spans="1:5">
      <c r="A13" s="349" t="s">
        <v>38</v>
      </c>
      <c r="B13" s="351">
        <v>8172</v>
      </c>
      <c r="C13" s="351">
        <v>6700</v>
      </c>
      <c r="D13" s="346">
        <f t="shared" si="0"/>
        <v>-1472</v>
      </c>
      <c r="E13" s="369">
        <f t="shared" si="1"/>
        <v>-18.0127263827704</v>
      </c>
    </row>
    <row r="14" ht="18" customHeight="1" spans="1:5">
      <c r="A14" s="349" t="s">
        <v>39</v>
      </c>
      <c r="B14" s="351">
        <v>6120</v>
      </c>
      <c r="C14" s="351">
        <v>6200</v>
      </c>
      <c r="D14" s="346">
        <f t="shared" si="0"/>
        <v>80</v>
      </c>
      <c r="E14" s="347">
        <f t="shared" si="1"/>
        <v>1.30718954248366</v>
      </c>
    </row>
    <row r="15" ht="18" customHeight="1" spans="1:5">
      <c r="A15" s="349" t="s">
        <v>40</v>
      </c>
      <c r="B15" s="351">
        <v>2917</v>
      </c>
      <c r="C15" s="351">
        <v>2730</v>
      </c>
      <c r="D15" s="346">
        <f t="shared" si="0"/>
        <v>-187</v>
      </c>
      <c r="E15" s="347">
        <f t="shared" si="1"/>
        <v>-6.41069592046623</v>
      </c>
    </row>
    <row r="16" ht="18" customHeight="1" spans="1:5">
      <c r="A16" s="349" t="s">
        <v>41</v>
      </c>
      <c r="B16" s="351">
        <v>5239</v>
      </c>
      <c r="C16" s="351">
        <v>5200</v>
      </c>
      <c r="D16" s="346">
        <f t="shared" si="0"/>
        <v>-39</v>
      </c>
      <c r="E16" s="347">
        <f t="shared" si="1"/>
        <v>-0.744416873449132</v>
      </c>
    </row>
    <row r="17" ht="18" customHeight="1" spans="1:5">
      <c r="A17" s="349" t="s">
        <v>42</v>
      </c>
      <c r="B17" s="351">
        <v>3551</v>
      </c>
      <c r="C17" s="351">
        <v>3500</v>
      </c>
      <c r="D17" s="346">
        <f t="shared" si="0"/>
        <v>-51</v>
      </c>
      <c r="E17" s="347">
        <f t="shared" si="1"/>
        <v>-1.43621515066179</v>
      </c>
    </row>
    <row r="18" ht="18" customHeight="1" spans="1:5">
      <c r="A18" s="349" t="s">
        <v>43</v>
      </c>
      <c r="B18" s="351">
        <v>6</v>
      </c>
      <c r="C18" s="351">
        <v>2</v>
      </c>
      <c r="D18" s="346">
        <f t="shared" si="0"/>
        <v>-4</v>
      </c>
      <c r="E18" s="347">
        <f t="shared" si="1"/>
        <v>-66.6666666666667</v>
      </c>
    </row>
    <row r="19" ht="18" customHeight="1" spans="1:5">
      <c r="A19" s="349" t="s">
        <v>44</v>
      </c>
      <c r="B19" s="351">
        <v>9802</v>
      </c>
      <c r="C19" s="351">
        <v>2300</v>
      </c>
      <c r="D19" s="346">
        <f t="shared" si="0"/>
        <v>-7502</v>
      </c>
      <c r="E19" s="347"/>
    </row>
    <row r="20" ht="18" customHeight="1" spans="1:5">
      <c r="A20" s="349" t="s">
        <v>45</v>
      </c>
      <c r="B20" s="351">
        <v>4652</v>
      </c>
      <c r="C20" s="351">
        <v>4600</v>
      </c>
      <c r="D20" s="346">
        <f t="shared" si="0"/>
        <v>-52</v>
      </c>
      <c r="E20" s="347">
        <f t="shared" ref="E20:E24" si="2">D20/B20*100</f>
        <v>-1.11779879621668</v>
      </c>
    </row>
    <row r="21" ht="18" customHeight="1" spans="1:5">
      <c r="A21" s="349" t="s">
        <v>46</v>
      </c>
      <c r="B21" s="168">
        <v>147</v>
      </c>
      <c r="C21" s="355">
        <v>155</v>
      </c>
      <c r="D21" s="346">
        <f t="shared" si="0"/>
        <v>8</v>
      </c>
      <c r="E21" s="347">
        <f t="shared" si="2"/>
        <v>5.4421768707483</v>
      </c>
    </row>
    <row r="22" ht="18" customHeight="1" spans="1:5">
      <c r="A22" s="349" t="s">
        <v>47</v>
      </c>
      <c r="B22" s="357"/>
      <c r="C22" s="357"/>
      <c r="D22" s="346"/>
      <c r="E22" s="347"/>
    </row>
    <row r="23" ht="18" customHeight="1" spans="1:5">
      <c r="A23" s="348" t="s">
        <v>48</v>
      </c>
      <c r="B23" s="358">
        <f>SUM(B24:B31)</f>
        <v>15341</v>
      </c>
      <c r="C23" s="358">
        <f>SUM(C24:C31)</f>
        <v>13720</v>
      </c>
      <c r="D23" s="346">
        <f t="shared" si="0"/>
        <v>-1621</v>
      </c>
      <c r="E23" s="347">
        <f t="shared" si="2"/>
        <v>-10.5664559024835</v>
      </c>
    </row>
    <row r="24" ht="18" customHeight="1" spans="1:5">
      <c r="A24" s="349" t="s">
        <v>49</v>
      </c>
      <c r="B24" s="351">
        <v>13335</v>
      </c>
      <c r="C24" s="351">
        <v>6920</v>
      </c>
      <c r="D24" s="346">
        <f t="shared" si="0"/>
        <v>-6415</v>
      </c>
      <c r="E24" s="347">
        <f t="shared" si="2"/>
        <v>-48.1064866891639</v>
      </c>
    </row>
    <row r="25" ht="18" customHeight="1" spans="1:5">
      <c r="A25" s="349" t="s">
        <v>50</v>
      </c>
      <c r="B25" s="351"/>
      <c r="C25" s="351"/>
      <c r="D25" s="346"/>
      <c r="E25" s="347"/>
    </row>
    <row r="26" ht="18" customHeight="1" spans="1:5">
      <c r="A26" s="349" t="s">
        <v>51</v>
      </c>
      <c r="B26" s="351">
        <v>81</v>
      </c>
      <c r="C26" s="351">
        <v>3000</v>
      </c>
      <c r="D26" s="346">
        <f t="shared" si="0"/>
        <v>2919</v>
      </c>
      <c r="E26" s="347"/>
    </row>
    <row r="27" ht="18" customHeight="1" spans="1:5">
      <c r="A27" s="349" t="s">
        <v>52</v>
      </c>
      <c r="B27" s="351"/>
      <c r="C27" s="351"/>
      <c r="D27" s="346"/>
      <c r="E27" s="347"/>
    </row>
    <row r="28" ht="18" customHeight="1" spans="1:5">
      <c r="A28" s="360" t="s">
        <v>53</v>
      </c>
      <c r="B28" s="351">
        <v>1925</v>
      </c>
      <c r="C28" s="351">
        <v>3800</v>
      </c>
      <c r="D28" s="346">
        <f t="shared" si="0"/>
        <v>1875</v>
      </c>
      <c r="E28" s="347">
        <f>D28/B28*100</f>
        <v>97.4025974025974</v>
      </c>
    </row>
    <row r="29" ht="18" customHeight="1" spans="1:5">
      <c r="A29" s="360" t="s">
        <v>54</v>
      </c>
      <c r="B29" s="351"/>
      <c r="C29" s="351"/>
      <c r="D29" s="346"/>
      <c r="E29" s="347"/>
    </row>
    <row r="30" ht="18" customHeight="1" spans="1:5">
      <c r="A30" s="349" t="s">
        <v>55</v>
      </c>
      <c r="B30" s="351"/>
      <c r="C30" s="351"/>
      <c r="D30" s="346"/>
      <c r="E30" s="347"/>
    </row>
    <row r="31" ht="18" customHeight="1" spans="1:5">
      <c r="A31" s="349" t="s">
        <v>56</v>
      </c>
      <c r="B31" s="351"/>
      <c r="C31" s="351"/>
      <c r="D31" s="346"/>
      <c r="E31" s="347"/>
    </row>
    <row r="32" ht="18" customHeight="1" spans="1:5">
      <c r="A32" s="348" t="s">
        <v>95</v>
      </c>
      <c r="B32" s="346"/>
      <c r="C32" s="346"/>
      <c r="D32" s="346"/>
      <c r="E32" s="347"/>
    </row>
    <row r="33" ht="18" customHeight="1" spans="1:5">
      <c r="A33" s="348" t="s">
        <v>58</v>
      </c>
      <c r="B33" s="345">
        <f>B34+B35+B36</f>
        <v>109957</v>
      </c>
      <c r="C33" s="345">
        <f>C34+C35+C36</f>
        <v>68838</v>
      </c>
      <c r="D33" s="346">
        <f>C33-B33</f>
        <v>-41119</v>
      </c>
      <c r="E33" s="347">
        <f t="shared" ref="E33:E39" si="3">D33/B33*100</f>
        <v>-37.3955273425066</v>
      </c>
    </row>
    <row r="34" ht="18" customHeight="1" spans="1:5">
      <c r="A34" s="348" t="s">
        <v>59</v>
      </c>
      <c r="B34" s="351">
        <v>100579</v>
      </c>
      <c r="C34" s="351">
        <v>61790</v>
      </c>
      <c r="D34" s="346">
        <f>C34-B34</f>
        <v>-38789</v>
      </c>
      <c r="E34" s="347">
        <f t="shared" si="3"/>
        <v>-38.5657045705366</v>
      </c>
    </row>
    <row r="35" ht="18" customHeight="1" spans="1:5">
      <c r="A35" s="348" t="s">
        <v>60</v>
      </c>
      <c r="B35" s="351"/>
      <c r="C35" s="351">
        <v>3816</v>
      </c>
      <c r="D35" s="346"/>
      <c r="E35" s="347"/>
    </row>
    <row r="36" ht="18" customHeight="1" spans="1:5">
      <c r="A36" s="348" t="s">
        <v>96</v>
      </c>
      <c r="B36" s="418">
        <v>9378</v>
      </c>
      <c r="C36" s="418">
        <v>3232</v>
      </c>
      <c r="D36" s="418"/>
      <c r="E36" s="419"/>
    </row>
    <row r="37" ht="18" customHeight="1" spans="1:5">
      <c r="A37" s="420" t="s">
        <v>63</v>
      </c>
      <c r="B37" s="421">
        <f>B38+B59+B63+B64</f>
        <v>394479.435</v>
      </c>
      <c r="C37" s="421">
        <f>C38+C59+C63+C64</f>
        <v>395011.28</v>
      </c>
      <c r="D37" s="422">
        <f t="shared" ref="D37:D52" si="4">C37-B37</f>
        <v>531.84500000003</v>
      </c>
      <c r="E37" s="423">
        <f t="shared" si="3"/>
        <v>0.134821983812675</v>
      </c>
    </row>
    <row r="38" ht="18" customHeight="1" spans="1:5">
      <c r="A38" s="348" t="s">
        <v>64</v>
      </c>
      <c r="B38" s="346">
        <f>SUM(B39:B58)</f>
        <v>54603</v>
      </c>
      <c r="C38" s="346">
        <f>SUM(C39:C58)</f>
        <v>55952</v>
      </c>
      <c r="D38" s="346">
        <f t="shared" si="4"/>
        <v>1349</v>
      </c>
      <c r="E38" s="347">
        <f t="shared" si="3"/>
        <v>2.47056022562863</v>
      </c>
    </row>
    <row r="39" ht="18" customHeight="1" spans="1:5">
      <c r="A39" s="349" t="s">
        <v>65</v>
      </c>
      <c r="B39" s="362">
        <v>7214</v>
      </c>
      <c r="C39" s="362">
        <f>7478+30+24+2</f>
        <v>7534</v>
      </c>
      <c r="D39" s="346">
        <f t="shared" si="4"/>
        <v>320</v>
      </c>
      <c r="E39" s="347">
        <f t="shared" si="3"/>
        <v>4.43581924036596</v>
      </c>
    </row>
    <row r="40" ht="18" customHeight="1" spans="1:5">
      <c r="A40" s="349" t="s">
        <v>66</v>
      </c>
      <c r="B40" s="362">
        <v>269</v>
      </c>
      <c r="C40" s="362">
        <v>341</v>
      </c>
      <c r="D40" s="346">
        <f t="shared" si="4"/>
        <v>72</v>
      </c>
      <c r="E40" s="347"/>
    </row>
    <row r="41" ht="18" customHeight="1" spans="1:5">
      <c r="A41" s="349" t="s">
        <v>67</v>
      </c>
      <c r="B41" s="351">
        <v>21</v>
      </c>
      <c r="C41" s="351"/>
      <c r="D41" s="346">
        <f t="shared" si="4"/>
        <v>-21</v>
      </c>
      <c r="E41" s="369">
        <f t="shared" ref="E41:E52" si="5">D41/B41*100</f>
        <v>-100</v>
      </c>
    </row>
    <row r="42" ht="18" customHeight="1" spans="1:5">
      <c r="A42" s="349" t="s">
        <v>68</v>
      </c>
      <c r="B42" s="351">
        <v>16456</v>
      </c>
      <c r="C42" s="351">
        <f>19118+80</f>
        <v>19198</v>
      </c>
      <c r="D42" s="346">
        <f t="shared" si="4"/>
        <v>2742</v>
      </c>
      <c r="E42" s="347">
        <f t="shared" si="5"/>
        <v>16.6626154594069</v>
      </c>
    </row>
    <row r="43" ht="18" customHeight="1" spans="1:5">
      <c r="A43" s="349" t="s">
        <v>69</v>
      </c>
      <c r="B43" s="351">
        <v>1000</v>
      </c>
      <c r="C43" s="351"/>
      <c r="D43" s="346">
        <f t="shared" si="4"/>
        <v>-1000</v>
      </c>
      <c r="E43" s="369">
        <f t="shared" si="5"/>
        <v>-100</v>
      </c>
    </row>
    <row r="44" ht="18" customHeight="1" spans="1:5">
      <c r="A44" s="349" t="s">
        <v>70</v>
      </c>
      <c r="B44" s="351">
        <v>173</v>
      </c>
      <c r="C44" s="351">
        <v>800</v>
      </c>
      <c r="D44" s="346">
        <f t="shared" si="4"/>
        <v>627</v>
      </c>
      <c r="E44" s="347">
        <f t="shared" si="5"/>
        <v>362.42774566474</v>
      </c>
    </row>
    <row r="45" ht="18" customHeight="1" spans="1:5">
      <c r="A45" s="349" t="s">
        <v>71</v>
      </c>
      <c r="B45" s="351">
        <v>310</v>
      </c>
      <c r="C45" s="351"/>
      <c r="D45" s="346">
        <f t="shared" si="4"/>
        <v>-310</v>
      </c>
      <c r="E45" s="369">
        <f t="shared" si="5"/>
        <v>-100</v>
      </c>
    </row>
    <row r="46" ht="18" customHeight="1" spans="1:5">
      <c r="A46" s="349" t="s">
        <v>72</v>
      </c>
      <c r="B46" s="351">
        <v>2230</v>
      </c>
      <c r="C46" s="351">
        <f>2439+140</f>
        <v>2579</v>
      </c>
      <c r="D46" s="346">
        <f t="shared" si="4"/>
        <v>349</v>
      </c>
      <c r="E46" s="347">
        <f t="shared" si="5"/>
        <v>15.6502242152466</v>
      </c>
    </row>
    <row r="47" ht="18" customHeight="1" spans="1:5">
      <c r="A47" s="370" t="s">
        <v>73</v>
      </c>
      <c r="B47" s="351">
        <v>2345</v>
      </c>
      <c r="C47" s="351">
        <v>2563</v>
      </c>
      <c r="D47" s="346">
        <f t="shared" si="4"/>
        <v>218</v>
      </c>
      <c r="E47" s="347">
        <f t="shared" si="5"/>
        <v>9.29637526652452</v>
      </c>
    </row>
    <row r="48" ht="18" customHeight="1" spans="1:5">
      <c r="A48" s="349" t="s">
        <v>74</v>
      </c>
      <c r="B48" s="351">
        <v>120</v>
      </c>
      <c r="C48" s="351">
        <v>50</v>
      </c>
      <c r="D48" s="346">
        <f t="shared" si="4"/>
        <v>-70</v>
      </c>
      <c r="E48" s="369">
        <f t="shared" si="5"/>
        <v>-58.3333333333333</v>
      </c>
    </row>
    <row r="49" ht="18" customHeight="1" spans="1:5">
      <c r="A49" s="349" t="s">
        <v>75</v>
      </c>
      <c r="B49" s="351"/>
      <c r="C49" s="351"/>
      <c r="D49" s="346"/>
      <c r="E49" s="347"/>
    </row>
    <row r="50" ht="18" customHeight="1" spans="1:5">
      <c r="A50" s="349" t="s">
        <v>76</v>
      </c>
      <c r="B50" s="351">
        <v>23422</v>
      </c>
      <c r="C50" s="351">
        <f>21426-276-50</f>
        <v>21100</v>
      </c>
      <c r="D50" s="346">
        <f>C50-B50</f>
        <v>-2322</v>
      </c>
      <c r="E50" s="347">
        <f>D50/B50*100</f>
        <v>-9.91375629749808</v>
      </c>
    </row>
    <row r="51" ht="18" customHeight="1" spans="1:5">
      <c r="A51" s="349" t="s">
        <v>77</v>
      </c>
      <c r="B51" s="351"/>
      <c r="C51" s="351"/>
      <c r="D51" s="346"/>
      <c r="E51" s="347"/>
    </row>
    <row r="52" ht="18" customHeight="1" spans="1:5">
      <c r="A52" s="349" t="s">
        <v>78</v>
      </c>
      <c r="B52" s="168"/>
      <c r="C52" s="355"/>
      <c r="D52" s="346"/>
      <c r="E52" s="347"/>
    </row>
    <row r="53" ht="18" customHeight="1" spans="1:5">
      <c r="A53" s="349" t="s">
        <v>79</v>
      </c>
      <c r="B53" s="168">
        <v>52</v>
      </c>
      <c r="C53" s="355">
        <v>37</v>
      </c>
      <c r="D53" s="346"/>
      <c r="E53" s="347"/>
    </row>
    <row r="54" ht="18" customHeight="1" spans="1:5">
      <c r="A54" s="349" t="s">
        <v>80</v>
      </c>
      <c r="B54" s="357"/>
      <c r="C54" s="357"/>
      <c r="D54" s="346">
        <f>C54-B53</f>
        <v>-52</v>
      </c>
      <c r="E54" s="369">
        <f>D54/B53*100</f>
        <v>-100</v>
      </c>
    </row>
    <row r="55" ht="18" customHeight="1" spans="1:5">
      <c r="A55" s="349" t="s">
        <v>81</v>
      </c>
      <c r="B55" s="358">
        <v>70</v>
      </c>
      <c r="C55" s="358">
        <v>70</v>
      </c>
      <c r="D55" s="346"/>
      <c r="E55" s="347"/>
    </row>
    <row r="56" ht="18" customHeight="1" spans="1:5">
      <c r="A56" s="349" t="s">
        <v>82</v>
      </c>
      <c r="B56" s="351">
        <v>921</v>
      </c>
      <c r="C56" s="351">
        <v>680</v>
      </c>
      <c r="D56" s="346"/>
      <c r="E56" s="347"/>
    </row>
    <row r="57" ht="18" customHeight="1" spans="1:5">
      <c r="A57" s="349" t="s">
        <v>83</v>
      </c>
      <c r="B57" s="351"/>
      <c r="C57" s="351"/>
      <c r="D57" s="346">
        <f>C57-B56</f>
        <v>-921</v>
      </c>
      <c r="E57" s="347"/>
    </row>
    <row r="58" ht="18" customHeight="1" spans="1:5">
      <c r="A58" s="349" t="s">
        <v>84</v>
      </c>
      <c r="B58" s="351"/>
      <c r="C58" s="351">
        <v>1000</v>
      </c>
      <c r="D58" s="346">
        <f>C58-B57</f>
        <v>1000</v>
      </c>
      <c r="E58" s="347"/>
    </row>
    <row r="59" ht="18" customHeight="1" spans="1:5">
      <c r="A59" s="348" t="s">
        <v>85</v>
      </c>
      <c r="B59" s="346">
        <f>'2023年咸宁高新区预算执行情况表'!C60</f>
        <v>229919.435</v>
      </c>
      <c r="C59" s="346">
        <f>C60+C61+84678</f>
        <v>270221.28</v>
      </c>
      <c r="D59" s="346">
        <f t="shared" ref="D57:D64" si="6">C59-B59</f>
        <v>40301.845</v>
      </c>
      <c r="E59" s="347"/>
    </row>
    <row r="60" ht="18" customHeight="1" spans="1:5">
      <c r="A60" s="349" t="s">
        <v>86</v>
      </c>
      <c r="B60" s="351">
        <f>B6</f>
        <v>124921.5</v>
      </c>
      <c r="C60" s="351">
        <f>C6</f>
        <v>153783</v>
      </c>
      <c r="D60" s="346">
        <f t="shared" si="6"/>
        <v>28861.5</v>
      </c>
      <c r="E60" s="347">
        <f t="shared" ref="E60:E63" si="7">D60/B60*100</f>
        <v>23.1037091293332</v>
      </c>
    </row>
    <row r="61" ht="18" customHeight="1" spans="1:5">
      <c r="A61" s="349" t="s">
        <v>87</v>
      </c>
      <c r="B61" s="351">
        <f>'2023年咸宁高新区预算执行情况表'!C62</f>
        <v>25729.935</v>
      </c>
      <c r="C61" s="351">
        <f>C9/0.5*0.08+C10/0.4*0.15+C11/0.4*0.15</f>
        <v>31760.28</v>
      </c>
      <c r="D61" s="346">
        <f t="shared" si="6"/>
        <v>6030.345</v>
      </c>
      <c r="E61" s="347">
        <f t="shared" si="7"/>
        <v>23.4370782514608</v>
      </c>
    </row>
    <row r="62" ht="60" customHeight="1" spans="1:5">
      <c r="A62" s="349" t="s">
        <v>88</v>
      </c>
      <c r="B62" s="372" t="str">
        <f>'2023年咸宁高新区预算执行情况表'!C63</f>
        <v>79268(其中包含咸安区结算资金2653、城管结算4420、湖科结算2000等）</v>
      </c>
      <c r="C62" s="372" t="s">
        <v>97</v>
      </c>
      <c r="D62" s="346">
        <f>84678-79233</f>
        <v>5445</v>
      </c>
      <c r="E62" s="347">
        <v>6.87</v>
      </c>
    </row>
    <row r="63" ht="15" spans="1:5">
      <c r="A63" s="348" t="s">
        <v>90</v>
      </c>
      <c r="B63" s="346">
        <v>106725</v>
      </c>
      <c r="C63" s="346">
        <v>68838</v>
      </c>
      <c r="D63" s="346">
        <f t="shared" si="6"/>
        <v>-37887</v>
      </c>
      <c r="E63" s="347">
        <f t="shared" si="7"/>
        <v>-35.4996486296557</v>
      </c>
    </row>
    <row r="64" ht="15" spans="1:5">
      <c r="A64" s="348" t="s">
        <v>91</v>
      </c>
      <c r="B64" s="346">
        <v>3232</v>
      </c>
      <c r="C64" s="346"/>
      <c r="D64" s="346"/>
      <c r="E64" s="347"/>
    </row>
    <row r="65" ht="15.75" spans="1:5">
      <c r="A65" s="424" t="s">
        <v>92</v>
      </c>
      <c r="B65" s="425">
        <v>3232</v>
      </c>
      <c r="C65" s="426"/>
      <c r="D65" s="426"/>
      <c r="E65" s="427"/>
    </row>
  </sheetData>
  <mergeCells count="2">
    <mergeCell ref="A1:E1"/>
    <mergeCell ref="B2:E2"/>
  </mergeCells>
  <printOptions horizontalCentered="1"/>
  <pageMargins left="0.708333333333333" right="0.708333333333333" top="0.747916666666667" bottom="0.747916666666667" header="0.314583333333333" footer="0.314583333333333"/>
  <pageSetup paperSize="9" firstPageNumber="13"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H20"/>
  <sheetViews>
    <sheetView zoomScale="85" zoomScaleNormal="85" workbookViewId="0">
      <selection activeCell="F17" sqref="F17"/>
    </sheetView>
  </sheetViews>
  <sheetFormatPr defaultColWidth="9" defaultRowHeight="13.5" outlineLevelCol="7"/>
  <cols>
    <col min="1" max="1" width="40.375" customWidth="1"/>
    <col min="2" max="2" width="10.75" customWidth="1"/>
    <col min="3" max="3" width="11" customWidth="1"/>
    <col min="4" max="4" width="9.875" customWidth="1"/>
    <col min="5" max="5" width="11.9166666666667" customWidth="1"/>
    <col min="6" max="6" width="11.325" customWidth="1"/>
    <col min="7" max="7" width="11.125" customWidth="1"/>
    <col min="8" max="8" width="17.625" customWidth="1"/>
    <col min="14" max="14" width="12.625"/>
  </cols>
  <sheetData>
    <row r="1" spans="1:8">
      <c r="A1" s="291"/>
      <c r="B1" s="292"/>
      <c r="C1" s="292"/>
      <c r="D1" s="292"/>
      <c r="E1" s="292"/>
      <c r="F1" s="292"/>
      <c r="G1" s="291"/>
      <c r="H1" s="291"/>
    </row>
    <row r="2" ht="25.5" spans="1:8">
      <c r="A2" s="293" t="s">
        <v>98</v>
      </c>
      <c r="B2" s="293"/>
      <c r="C2" s="293"/>
      <c r="D2" s="293"/>
      <c r="E2" s="293"/>
      <c r="F2" s="293"/>
      <c r="G2" s="293"/>
      <c r="H2" s="293"/>
    </row>
    <row r="3" ht="29.25" customHeight="1" spans="1:8">
      <c r="A3" s="415"/>
      <c r="B3" s="416"/>
      <c r="C3" s="416"/>
      <c r="D3" s="416"/>
      <c r="E3" s="416"/>
      <c r="F3" s="416"/>
      <c r="G3" s="415"/>
      <c r="H3" s="415"/>
    </row>
    <row r="4" ht="21.75" customHeight="1" spans="1:8">
      <c r="A4" s="294" t="s">
        <v>99</v>
      </c>
      <c r="B4" s="295"/>
      <c r="C4" s="295"/>
      <c r="D4" s="295"/>
      <c r="E4" s="295"/>
      <c r="F4" s="295"/>
      <c r="G4" s="296" t="s">
        <v>100</v>
      </c>
      <c r="H4" s="296"/>
    </row>
    <row r="5" ht="30" customHeight="1" spans="1:8">
      <c r="A5" s="297" t="s">
        <v>101</v>
      </c>
      <c r="B5" s="298" t="s">
        <v>102</v>
      </c>
      <c r="C5" s="298" t="s">
        <v>103</v>
      </c>
      <c r="D5" s="298"/>
      <c r="E5" s="298"/>
      <c r="F5" s="298"/>
      <c r="G5" s="299" t="s">
        <v>104</v>
      </c>
      <c r="H5" s="300" t="s">
        <v>105</v>
      </c>
    </row>
    <row r="6" ht="24.75" customHeight="1" spans="1:8">
      <c r="A6" s="301"/>
      <c r="B6" s="302"/>
      <c r="C6" s="303" t="s">
        <v>106</v>
      </c>
      <c r="D6" s="302" t="s">
        <v>107</v>
      </c>
      <c r="E6" s="303" t="s">
        <v>108</v>
      </c>
      <c r="F6" s="302" t="s">
        <v>109</v>
      </c>
      <c r="G6" s="304"/>
      <c r="H6" s="305"/>
    </row>
    <row r="7" ht="20.25" customHeight="1" spans="1:8">
      <c r="A7" s="306"/>
      <c r="B7" s="307"/>
      <c r="C7" s="308"/>
      <c r="D7" s="307"/>
      <c r="E7" s="308"/>
      <c r="F7" s="307"/>
      <c r="G7" s="309"/>
      <c r="H7" s="310"/>
    </row>
    <row r="8" ht="28.5" customHeight="1" spans="1:8">
      <c r="A8" s="311" t="s">
        <v>110</v>
      </c>
      <c r="B8" s="312" t="e">
        <f t="shared" ref="B8:B19" si="0">SUM(D8:G8)</f>
        <v>#REF!</v>
      </c>
      <c r="C8" s="312" t="e">
        <f>SUM(D8:F8)</f>
        <v>#REF!</v>
      </c>
      <c r="D8" s="312" t="e">
        <f>D9+D10+D17</f>
        <v>#REF!</v>
      </c>
      <c r="E8" s="312">
        <f>E9+E17</f>
        <v>2000</v>
      </c>
      <c r="F8" s="312" t="e">
        <f>F9+F17</f>
        <v>#REF!</v>
      </c>
      <c r="G8" s="313"/>
      <c r="H8" s="314"/>
    </row>
    <row r="9" ht="23.25" customHeight="1" spans="1:8">
      <c r="A9" s="315" t="s">
        <v>111</v>
      </c>
      <c r="B9" s="316">
        <f t="shared" si="0"/>
        <v>2520</v>
      </c>
      <c r="C9" s="316">
        <f t="shared" ref="C8:C16" si="1">SUM(D9:F9)</f>
        <v>2520</v>
      </c>
      <c r="D9" s="316">
        <v>2520</v>
      </c>
      <c r="E9" s="316"/>
      <c r="F9" s="316"/>
      <c r="G9" s="317"/>
      <c r="H9" s="318"/>
    </row>
    <row r="10" ht="23.25" customHeight="1" spans="1:8">
      <c r="A10" s="319" t="s">
        <v>112</v>
      </c>
      <c r="B10" s="316">
        <f t="shared" si="0"/>
        <v>794</v>
      </c>
      <c r="C10" s="316">
        <f t="shared" si="1"/>
        <v>794</v>
      </c>
      <c r="D10" s="316">
        <v>794</v>
      </c>
      <c r="E10" s="316"/>
      <c r="F10" s="320"/>
      <c r="G10" s="321"/>
      <c r="H10" s="322"/>
    </row>
    <row r="11" ht="23.25" customHeight="1" spans="1:8">
      <c r="A11" s="315" t="s">
        <v>113</v>
      </c>
      <c r="B11" s="323">
        <f t="shared" si="0"/>
        <v>233</v>
      </c>
      <c r="C11" s="323">
        <f t="shared" si="1"/>
        <v>233</v>
      </c>
      <c r="D11" s="323">
        <v>233</v>
      </c>
      <c r="E11" s="316"/>
      <c r="F11" s="323"/>
      <c r="G11" s="317"/>
      <c r="H11" s="324"/>
    </row>
    <row r="12" ht="23.25" customHeight="1" spans="1:8">
      <c r="A12" s="315" t="s">
        <v>114</v>
      </c>
      <c r="B12" s="323">
        <f t="shared" si="0"/>
        <v>561</v>
      </c>
      <c r="C12" s="323">
        <f t="shared" si="1"/>
        <v>561</v>
      </c>
      <c r="D12" s="323">
        <v>561</v>
      </c>
      <c r="E12" s="316"/>
      <c r="F12" s="323"/>
      <c r="G12" s="317"/>
      <c r="H12" s="324"/>
    </row>
    <row r="13" ht="23.25" customHeight="1" spans="1:8">
      <c r="A13" s="325" t="s">
        <v>115</v>
      </c>
      <c r="B13" s="323">
        <f t="shared" si="0"/>
        <v>3</v>
      </c>
      <c r="C13" s="323">
        <f t="shared" si="1"/>
        <v>3</v>
      </c>
      <c r="D13" s="323">
        <v>3</v>
      </c>
      <c r="E13" s="323"/>
      <c r="F13" s="323"/>
      <c r="G13" s="317"/>
      <c r="H13" s="324"/>
    </row>
    <row r="14" ht="23.25" customHeight="1" spans="1:8">
      <c r="A14" s="325" t="s">
        <v>116</v>
      </c>
      <c r="B14" s="323">
        <f t="shared" si="0"/>
        <v>36</v>
      </c>
      <c r="C14" s="323">
        <f t="shared" si="1"/>
        <v>36</v>
      </c>
      <c r="D14" s="323">
        <v>36</v>
      </c>
      <c r="E14" s="323"/>
      <c r="F14" s="323"/>
      <c r="G14" s="317"/>
      <c r="H14" s="324"/>
    </row>
    <row r="15" ht="23.25" customHeight="1" spans="1:8">
      <c r="A15" s="325" t="s">
        <v>117</v>
      </c>
      <c r="B15" s="323">
        <f t="shared" si="0"/>
        <v>25</v>
      </c>
      <c r="C15" s="323">
        <f t="shared" si="1"/>
        <v>25</v>
      </c>
      <c r="D15" s="323">
        <v>25</v>
      </c>
      <c r="E15" s="323"/>
      <c r="F15" s="323"/>
      <c r="G15" s="317"/>
      <c r="H15" s="324"/>
    </row>
    <row r="16" ht="23.25" customHeight="1" spans="1:8">
      <c r="A16" s="325" t="s">
        <v>118</v>
      </c>
      <c r="B16" s="323">
        <f t="shared" si="0"/>
        <v>8</v>
      </c>
      <c r="C16" s="323">
        <f t="shared" si="1"/>
        <v>8</v>
      </c>
      <c r="D16" s="323">
        <v>8</v>
      </c>
      <c r="E16" s="323"/>
      <c r="F16" s="323"/>
      <c r="G16" s="317"/>
      <c r="H16" s="324"/>
    </row>
    <row r="17" ht="23.25" customHeight="1" spans="1:8">
      <c r="A17" s="319" t="s">
        <v>119</v>
      </c>
      <c r="B17" s="316" t="e">
        <f t="shared" si="0"/>
        <v>#REF!</v>
      </c>
      <c r="C17" s="316" t="e">
        <f>D17+E17+F17</f>
        <v>#REF!</v>
      </c>
      <c r="D17" s="316" t="e">
        <f>#REF!</f>
        <v>#REF!</v>
      </c>
      <c r="E17" s="316">
        <v>2000</v>
      </c>
      <c r="F17" s="320" t="e">
        <f>#REF!</f>
        <v>#REF!</v>
      </c>
      <c r="G17" s="321"/>
      <c r="H17" s="322"/>
    </row>
    <row r="18" ht="23.25" customHeight="1" spans="1:8">
      <c r="A18" s="326" t="s">
        <v>120</v>
      </c>
      <c r="B18" s="323">
        <f t="shared" si="0"/>
        <v>230</v>
      </c>
      <c r="C18" s="323">
        <f>SUM(D18:F18)</f>
        <v>230</v>
      </c>
      <c r="D18" s="327">
        <v>230</v>
      </c>
      <c r="E18" s="327"/>
      <c r="F18" s="327"/>
      <c r="G18" s="328"/>
      <c r="H18" s="329"/>
    </row>
    <row r="19" ht="23.25" customHeight="1" spans="1:8">
      <c r="A19" s="330" t="s">
        <v>121</v>
      </c>
      <c r="B19" s="331">
        <f t="shared" si="0"/>
        <v>300</v>
      </c>
      <c r="C19" s="331">
        <f>SUM(D19:F19)</f>
        <v>300</v>
      </c>
      <c r="D19" s="332">
        <v>300</v>
      </c>
      <c r="E19" s="332"/>
      <c r="F19" s="332"/>
      <c r="G19" s="333"/>
      <c r="H19" s="334"/>
    </row>
    <row r="20" ht="18.75" customHeight="1"/>
  </sheetData>
  <mergeCells count="12">
    <mergeCell ref="A2:H2"/>
    <mergeCell ref="G4:H4"/>
    <mergeCell ref="C5:F5"/>
    <mergeCell ref="A5:A7"/>
    <mergeCell ref="B5:B7"/>
    <mergeCell ref="C6:C7"/>
    <mergeCell ref="D6:D7"/>
    <mergeCell ref="E6:E7"/>
    <mergeCell ref="F6:F7"/>
    <mergeCell ref="G5:G7"/>
    <mergeCell ref="H5:H7"/>
    <mergeCell ref="H18:H19"/>
  </mergeCells>
  <printOptions horizontalCentered="1"/>
  <pageMargins left="0.38125" right="0.161111111111111" top="0.984027777777778" bottom="0.984027777777778" header="0.511805555555556" footer="0.511805555555556"/>
  <pageSetup paperSize="9" firstPageNumber="16" orientation="landscape" useFirstPageNumber="1" horizontalDpi="600" verticalDpi="600"/>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N17"/>
  <sheetViews>
    <sheetView workbookViewId="0">
      <selection activeCell="D6" sqref="D6"/>
    </sheetView>
  </sheetViews>
  <sheetFormatPr defaultColWidth="9" defaultRowHeight="13.5"/>
  <cols>
    <col min="1" max="1" width="6.625" customWidth="1"/>
    <col min="2" max="2" width="19.75" customWidth="1"/>
    <col min="3" max="3" width="7.375" customWidth="1"/>
    <col min="4" max="4" width="9.875" customWidth="1"/>
    <col min="5" max="5" width="9.625" customWidth="1"/>
    <col min="6" max="6" width="8.75" customWidth="1"/>
    <col min="7" max="7" width="9.75" customWidth="1"/>
    <col min="8" max="8" width="7.625" customWidth="1"/>
    <col min="9" max="9" width="8.625" customWidth="1"/>
    <col min="10" max="10" width="10.375" customWidth="1"/>
    <col min="11" max="12" width="9.625" customWidth="1"/>
    <col min="13" max="243" width="7" customWidth="1"/>
  </cols>
  <sheetData>
    <row r="1" ht="38.25" customHeight="1" spans="1:14">
      <c r="A1" s="250" t="s">
        <v>122</v>
      </c>
      <c r="B1" s="250"/>
      <c r="C1" s="250"/>
      <c r="D1" s="250"/>
      <c r="E1" s="250"/>
      <c r="F1" s="250"/>
      <c r="G1" s="250"/>
      <c r="H1" s="250"/>
      <c r="I1" s="250"/>
      <c r="J1" s="250"/>
      <c r="K1" s="250"/>
      <c r="L1" s="250"/>
    </row>
    <row r="2" customHeight="1" spans="1:14">
      <c r="A2" s="398"/>
      <c r="B2" s="398"/>
      <c r="C2" s="399"/>
      <c r="D2" s="398"/>
      <c r="E2" s="398"/>
      <c r="F2" s="398"/>
      <c r="G2" s="398"/>
      <c r="H2" s="398"/>
      <c r="I2" s="398"/>
      <c r="J2" s="398"/>
      <c r="K2" s="398"/>
      <c r="L2" s="398"/>
    </row>
    <row r="3" ht="20.25" customHeight="1" spans="1:14">
      <c r="A3" s="400" t="s">
        <v>123</v>
      </c>
      <c r="B3" s="400"/>
      <c r="C3" s="401"/>
      <c r="D3" s="402"/>
      <c r="E3" s="402"/>
      <c r="F3" s="402"/>
      <c r="G3" s="402"/>
      <c r="H3" s="402"/>
      <c r="I3" s="403" t="s">
        <v>100</v>
      </c>
      <c r="J3" s="403"/>
      <c r="K3" s="403"/>
      <c r="L3" s="403"/>
    </row>
    <row r="4" ht="24.75" customHeight="1" spans="1:14">
      <c r="A4" s="404"/>
      <c r="B4" s="405"/>
      <c r="C4" s="406" t="s">
        <v>124</v>
      </c>
      <c r="D4" s="407" t="s">
        <v>125</v>
      </c>
      <c r="E4" s="407" t="s">
        <v>126</v>
      </c>
      <c r="F4" s="407"/>
      <c r="G4" s="407"/>
      <c r="H4" s="407"/>
      <c r="I4" s="407"/>
      <c r="J4" s="407" t="s">
        <v>127</v>
      </c>
      <c r="K4" s="407"/>
      <c r="L4" s="408"/>
    </row>
    <row r="5" ht="48.75" customHeight="1" spans="1:14">
      <c r="A5" s="409"/>
      <c r="B5" s="410"/>
      <c r="C5" s="411"/>
      <c r="D5" s="412"/>
      <c r="E5" s="412" t="s">
        <v>128</v>
      </c>
      <c r="F5" s="412" t="s">
        <v>129</v>
      </c>
      <c r="G5" s="412" t="s">
        <v>130</v>
      </c>
      <c r="H5" s="412" t="s">
        <v>131</v>
      </c>
      <c r="I5" s="412" t="s">
        <v>132</v>
      </c>
      <c r="J5" s="412" t="s">
        <v>128</v>
      </c>
      <c r="K5" s="412" t="s">
        <v>133</v>
      </c>
      <c r="L5" s="413" t="s">
        <v>134</v>
      </c>
    </row>
    <row r="6" ht="22.5" customHeight="1" spans="1:14">
      <c r="A6" s="265" t="s">
        <v>135</v>
      </c>
      <c r="B6" s="266"/>
      <c r="C6" s="267">
        <f>SUM(C7:C15)</f>
        <v>102</v>
      </c>
      <c r="D6" s="267" t="e">
        <f>SUM(D7:D15)+D16</f>
        <v>#REF!</v>
      </c>
      <c r="E6" s="267" t="e">
        <f t="shared" ref="E6:L6" si="0">SUM(E7:E16)</f>
        <v>#REF!</v>
      </c>
      <c r="F6" s="267" t="e">
        <f t="shared" si="0"/>
        <v>#REF!</v>
      </c>
      <c r="G6" s="267" t="e">
        <f t="shared" si="0"/>
        <v>#REF!</v>
      </c>
      <c r="H6" s="267">
        <f t="shared" si="0"/>
        <v>233</v>
      </c>
      <c r="I6" s="267">
        <f t="shared" si="0"/>
        <v>561</v>
      </c>
      <c r="J6" s="267" t="e">
        <f t="shared" si="0"/>
        <v>#REF!</v>
      </c>
      <c r="K6" s="267" t="e">
        <f t="shared" si="0"/>
        <v>#REF!</v>
      </c>
      <c r="L6" s="268"/>
      <c r="N6" s="269"/>
    </row>
    <row r="7" ht="18.95" customHeight="1" spans="1:14">
      <c r="A7" s="270" t="s">
        <v>136</v>
      </c>
      <c r="B7" s="271" t="s">
        <v>137</v>
      </c>
      <c r="C7" s="272">
        <v>23</v>
      </c>
      <c r="D7" s="273" t="e">
        <f>E7+J7</f>
        <v>#REF!</v>
      </c>
      <c r="E7" s="272" t="e">
        <f>F7+G7+H7+I7</f>
        <v>#REF!</v>
      </c>
      <c r="F7" s="272" t="e">
        <f>#REF!</f>
        <v>#REF!</v>
      </c>
      <c r="G7" s="272" t="e">
        <f>#REF!</f>
        <v>#REF!</v>
      </c>
      <c r="H7" s="272">
        <v>233</v>
      </c>
      <c r="I7" s="272">
        <v>549</v>
      </c>
      <c r="J7" s="274" t="e">
        <f t="shared" ref="J7:J16" si="1">K7+L7</f>
        <v>#REF!</v>
      </c>
      <c r="K7" s="272" t="e">
        <f>#REF!</f>
        <v>#REF!</v>
      </c>
      <c r="L7" s="275"/>
    </row>
    <row r="8" ht="18.95" customHeight="1" spans="1:14">
      <c r="A8" s="270" t="s">
        <v>138</v>
      </c>
      <c r="B8" s="276" t="s">
        <v>139</v>
      </c>
      <c r="C8" s="272">
        <v>8</v>
      </c>
      <c r="D8" s="273" t="e">
        <f>E8+J8</f>
        <v>#REF!</v>
      </c>
      <c r="E8" s="272"/>
      <c r="F8" s="272"/>
      <c r="G8" s="272"/>
      <c r="H8" s="272"/>
      <c r="I8" s="272"/>
      <c r="J8" s="274" t="e">
        <f t="shared" si="1"/>
        <v>#REF!</v>
      </c>
      <c r="K8" s="272" t="e">
        <f>#REF!</f>
        <v>#REF!</v>
      </c>
      <c r="L8" s="275"/>
    </row>
    <row r="9" ht="18.95" customHeight="1" spans="1:14">
      <c r="A9" s="270" t="s">
        <v>140</v>
      </c>
      <c r="B9" s="271" t="s">
        <v>141</v>
      </c>
      <c r="C9" s="272">
        <v>12</v>
      </c>
      <c r="D9" s="273" t="e">
        <f>E9+J9</f>
        <v>#REF!</v>
      </c>
      <c r="E9" s="272"/>
      <c r="F9" s="272"/>
      <c r="G9" s="272"/>
      <c r="H9" s="272"/>
      <c r="I9" s="272"/>
      <c r="J9" s="274" t="e">
        <f t="shared" si="1"/>
        <v>#REF!</v>
      </c>
      <c r="K9" s="272" t="e">
        <f>#REF!</f>
        <v>#REF!</v>
      </c>
      <c r="L9" s="275"/>
    </row>
    <row r="10" ht="18.95" customHeight="1" spans="1:14">
      <c r="A10" s="270" t="s">
        <v>142</v>
      </c>
      <c r="B10" s="271" t="s">
        <v>143</v>
      </c>
      <c r="C10" s="272">
        <v>8</v>
      </c>
      <c r="D10" s="273" t="e">
        <f t="shared" ref="D10:D16" si="2">E10+J10</f>
        <v>#REF!</v>
      </c>
      <c r="E10" s="272"/>
      <c r="F10" s="272"/>
      <c r="G10" s="272"/>
      <c r="H10" s="272"/>
      <c r="I10" s="272"/>
      <c r="J10" s="274" t="e">
        <f t="shared" si="1"/>
        <v>#REF!</v>
      </c>
      <c r="K10" s="274" t="e">
        <f>#REF!</f>
        <v>#REF!</v>
      </c>
      <c r="L10" s="274"/>
    </row>
    <row r="11" ht="18.95" customHeight="1" spans="1:14">
      <c r="A11" s="270" t="s">
        <v>144</v>
      </c>
      <c r="B11" s="276" t="s">
        <v>145</v>
      </c>
      <c r="C11" s="272">
        <v>15</v>
      </c>
      <c r="D11" s="273" t="e">
        <f t="shared" si="2"/>
        <v>#REF!</v>
      </c>
      <c r="E11" s="272"/>
      <c r="F11" s="272"/>
      <c r="G11" s="272"/>
      <c r="H11" s="272"/>
      <c r="I11" s="272"/>
      <c r="J11" s="274" t="e">
        <f t="shared" si="1"/>
        <v>#REF!</v>
      </c>
      <c r="K11" s="274" t="e">
        <f>#REF!</f>
        <v>#REF!</v>
      </c>
      <c r="L11" s="274"/>
    </row>
    <row r="12" ht="18.95" customHeight="1" spans="1:14">
      <c r="A12" s="270" t="s">
        <v>146</v>
      </c>
      <c r="B12" s="276" t="s">
        <v>147</v>
      </c>
      <c r="C12" s="272">
        <v>12</v>
      </c>
      <c r="D12" s="273" t="e">
        <f t="shared" si="2"/>
        <v>#REF!</v>
      </c>
      <c r="E12" s="272"/>
      <c r="F12" s="272"/>
      <c r="G12" s="272"/>
      <c r="H12" s="272"/>
      <c r="I12" s="272"/>
      <c r="J12" s="274" t="e">
        <f t="shared" si="1"/>
        <v>#REF!</v>
      </c>
      <c r="K12" s="274" t="e">
        <f>#REF!</f>
        <v>#REF!</v>
      </c>
      <c r="L12" s="274"/>
    </row>
    <row r="13" ht="18.95" customHeight="1" spans="1:14">
      <c r="A13" s="270" t="s">
        <v>148</v>
      </c>
      <c r="B13" s="271" t="s">
        <v>149</v>
      </c>
      <c r="C13" s="272">
        <v>11</v>
      </c>
      <c r="D13" s="273" t="e">
        <f t="shared" si="2"/>
        <v>#REF!</v>
      </c>
      <c r="E13" s="272"/>
      <c r="F13" s="272"/>
      <c r="G13" s="272"/>
      <c r="H13" s="272"/>
      <c r="I13" s="272"/>
      <c r="J13" s="274" t="e">
        <f t="shared" si="1"/>
        <v>#REF!</v>
      </c>
      <c r="K13" s="274" t="e">
        <f>#REF!</f>
        <v>#REF!</v>
      </c>
      <c r="L13" s="274"/>
    </row>
    <row r="14" ht="18.95" customHeight="1" spans="1:14">
      <c r="A14" s="270" t="s">
        <v>150</v>
      </c>
      <c r="B14" s="276" t="s">
        <v>151</v>
      </c>
      <c r="C14" s="272">
        <v>6</v>
      </c>
      <c r="D14" s="273" t="e">
        <f t="shared" si="2"/>
        <v>#REF!</v>
      </c>
      <c r="E14" s="272"/>
      <c r="F14" s="272"/>
      <c r="G14" s="272"/>
      <c r="H14" s="272"/>
      <c r="I14" s="272"/>
      <c r="J14" s="274" t="e">
        <f t="shared" si="1"/>
        <v>#REF!</v>
      </c>
      <c r="K14" s="277" t="e">
        <f>#REF!</f>
        <v>#REF!</v>
      </c>
      <c r="L14" s="274"/>
    </row>
    <row r="15" ht="18.95" customHeight="1" spans="1:14">
      <c r="A15" s="278" t="s">
        <v>152</v>
      </c>
      <c r="B15" s="279" t="s">
        <v>153</v>
      </c>
      <c r="C15" s="281">
        <v>7</v>
      </c>
      <c r="D15" s="273" t="e">
        <f t="shared" si="2"/>
        <v>#REF!</v>
      </c>
      <c r="E15" s="272" t="e">
        <f>F15+G15+H15+I15</f>
        <v>#REF!</v>
      </c>
      <c r="F15" s="281" t="e">
        <f>#REF!</f>
        <v>#REF!</v>
      </c>
      <c r="G15" s="281" t="e">
        <f>#REF!</f>
        <v>#REF!</v>
      </c>
      <c r="H15" s="281"/>
      <c r="I15" s="281">
        <v>12</v>
      </c>
      <c r="J15" s="274" t="e">
        <f t="shared" si="1"/>
        <v>#REF!</v>
      </c>
      <c r="K15" s="272" t="e">
        <f>#REF!</f>
        <v>#REF!</v>
      </c>
      <c r="L15" s="282"/>
    </row>
    <row r="16" ht="18.95" customHeight="1" spans="1:14">
      <c r="A16" s="283" t="s">
        <v>154</v>
      </c>
      <c r="B16" s="284" t="s">
        <v>155</v>
      </c>
      <c r="C16" s="280" t="s">
        <v>156</v>
      </c>
      <c r="D16" s="285" t="e">
        <f t="shared" si="2"/>
        <v>#REF!</v>
      </c>
      <c r="E16" s="286"/>
      <c r="F16" s="280"/>
      <c r="G16" s="280"/>
      <c r="H16" s="280"/>
      <c r="I16" s="280"/>
      <c r="J16" s="287" t="e">
        <f t="shared" si="1"/>
        <v>#REF!</v>
      </c>
      <c r="K16" s="287" t="e">
        <f>#REF!</f>
        <v>#REF!</v>
      </c>
      <c r="L16" s="288"/>
    </row>
    <row r="17" spans="1:2">
      <c r="A17" s="414" t="s">
        <v>157</v>
      </c>
      <c r="B17" s="414" t="s">
        <v>158</v>
      </c>
    </row>
  </sheetData>
  <mergeCells count="9">
    <mergeCell ref="A1:L1"/>
    <mergeCell ref="A3:B3"/>
    <mergeCell ref="I3:L3"/>
    <mergeCell ref="E4:I4"/>
    <mergeCell ref="J4:L4"/>
    <mergeCell ref="A6:B6"/>
    <mergeCell ref="C4:C5"/>
    <mergeCell ref="D4:D5"/>
    <mergeCell ref="A4:B5"/>
  </mergeCells>
  <printOptions horizontalCentered="1"/>
  <pageMargins left="0.747916666666667" right="0.747916666666667" top="0.984027777777778" bottom="0.984027777777778" header="0.511805555555556" footer="0.511805555555556"/>
  <pageSetup paperSize="9" firstPageNumber="17" orientation="landscape" useFirstPageNumber="1" horizontalDpi="600" verticalDpi="600"/>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workbookViewId="0">
      <selection activeCell="A1" sqref="A1:N35"/>
    </sheetView>
  </sheetViews>
  <sheetFormatPr defaultColWidth="9" defaultRowHeight="13.5"/>
  <sheetData>
    <row r="1" spans="1:14">
      <c r="A1" s="396" t="s">
        <v>159</v>
      </c>
      <c r="B1" s="397"/>
      <c r="C1" s="397"/>
      <c r="D1" s="397"/>
      <c r="E1" s="397"/>
      <c r="F1" s="397"/>
      <c r="G1" s="397"/>
      <c r="H1" s="397"/>
      <c r="I1" s="397"/>
      <c r="J1" s="397"/>
      <c r="K1" s="397"/>
      <c r="L1" s="397"/>
      <c r="M1" s="397"/>
      <c r="N1" s="397"/>
    </row>
    <row r="2" spans="1:14">
      <c r="A2" s="397"/>
      <c r="B2" s="397"/>
      <c r="C2" s="397"/>
      <c r="D2" s="397"/>
      <c r="E2" s="397"/>
      <c r="F2" s="397"/>
      <c r="G2" s="397"/>
      <c r="H2" s="397"/>
      <c r="I2" s="397"/>
      <c r="J2" s="397"/>
      <c r="K2" s="397"/>
      <c r="L2" s="397"/>
      <c r="M2" s="397"/>
      <c r="N2" s="397"/>
    </row>
    <row r="3" spans="1:14">
      <c r="A3" s="397"/>
      <c r="B3" s="397"/>
      <c r="C3" s="397"/>
      <c r="D3" s="397"/>
      <c r="E3" s="397"/>
      <c r="F3" s="397"/>
      <c r="G3" s="397"/>
      <c r="H3" s="397"/>
      <c r="I3" s="397"/>
      <c r="J3" s="397"/>
      <c r="K3" s="397"/>
      <c r="L3" s="397"/>
      <c r="M3" s="397"/>
      <c r="N3" s="397"/>
    </row>
    <row r="4" spans="1:14">
      <c r="A4" s="397"/>
      <c r="B4" s="397"/>
      <c r="C4" s="397"/>
      <c r="D4" s="397"/>
      <c r="E4" s="397"/>
      <c r="F4" s="397"/>
      <c r="G4" s="397"/>
      <c r="H4" s="397"/>
      <c r="I4" s="397"/>
      <c r="J4" s="397"/>
      <c r="K4" s="397"/>
      <c r="L4" s="397"/>
      <c r="M4" s="397"/>
      <c r="N4" s="397"/>
    </row>
    <row r="5" spans="1:14">
      <c r="A5" s="397"/>
      <c r="B5" s="397"/>
      <c r="C5" s="397"/>
      <c r="D5" s="397"/>
      <c r="E5" s="397"/>
      <c r="F5" s="397"/>
      <c r="G5" s="397"/>
      <c r="H5" s="397"/>
      <c r="I5" s="397"/>
      <c r="J5" s="397"/>
      <c r="K5" s="397"/>
      <c r="L5" s="397"/>
      <c r="M5" s="397"/>
      <c r="N5" s="397"/>
    </row>
    <row r="6" spans="1:14">
      <c r="A6" s="397"/>
      <c r="B6" s="397"/>
      <c r="C6" s="397"/>
      <c r="D6" s="397"/>
      <c r="E6" s="397"/>
      <c r="F6" s="397"/>
      <c r="G6" s="397"/>
      <c r="H6" s="397"/>
      <c r="I6" s="397"/>
      <c r="J6" s="397"/>
      <c r="K6" s="397"/>
      <c r="L6" s="397"/>
      <c r="M6" s="397"/>
      <c r="N6" s="397"/>
    </row>
    <row r="7" spans="1:14">
      <c r="A7" s="397"/>
      <c r="B7" s="397"/>
      <c r="C7" s="397"/>
      <c r="D7" s="397"/>
      <c r="E7" s="397"/>
      <c r="F7" s="397"/>
      <c r="G7" s="397"/>
      <c r="H7" s="397"/>
      <c r="I7" s="397"/>
      <c r="J7" s="397"/>
      <c r="K7" s="397"/>
      <c r="L7" s="397"/>
      <c r="M7" s="397"/>
      <c r="N7" s="397"/>
    </row>
    <row r="8" spans="1:14">
      <c r="A8" s="397"/>
      <c r="B8" s="397"/>
      <c r="C8" s="397"/>
      <c r="D8" s="397"/>
      <c r="E8" s="397"/>
      <c r="F8" s="397"/>
      <c r="G8" s="397"/>
      <c r="H8" s="397"/>
      <c r="I8" s="397"/>
      <c r="J8" s="397"/>
      <c r="K8" s="397"/>
      <c r="L8" s="397"/>
      <c r="M8" s="397"/>
      <c r="N8" s="397"/>
    </row>
    <row r="9" spans="1:14">
      <c r="A9" s="397"/>
      <c r="B9" s="397"/>
      <c r="C9" s="397"/>
      <c r="D9" s="397"/>
      <c r="E9" s="397"/>
      <c r="F9" s="397"/>
      <c r="G9" s="397"/>
      <c r="H9" s="397"/>
      <c r="I9" s="397"/>
      <c r="J9" s="397"/>
      <c r="K9" s="397"/>
      <c r="L9" s="397"/>
      <c r="M9" s="397"/>
      <c r="N9" s="397"/>
    </row>
    <row r="10" spans="1:14">
      <c r="A10" s="397"/>
      <c r="B10" s="397"/>
      <c r="C10" s="397"/>
      <c r="D10" s="397"/>
      <c r="E10" s="397"/>
      <c r="F10" s="397"/>
      <c r="G10" s="397"/>
      <c r="H10" s="397"/>
      <c r="I10" s="397"/>
      <c r="J10" s="397"/>
      <c r="K10" s="397"/>
      <c r="L10" s="397"/>
      <c r="M10" s="397"/>
      <c r="N10" s="397"/>
    </row>
    <row r="11" spans="1:14">
      <c r="A11" s="397"/>
      <c r="B11" s="397"/>
      <c r="C11" s="397"/>
      <c r="D11" s="397"/>
      <c r="E11" s="397"/>
      <c r="F11" s="397"/>
      <c r="G11" s="397"/>
      <c r="H11" s="397"/>
      <c r="I11" s="397"/>
      <c r="J11" s="397"/>
      <c r="K11" s="397"/>
      <c r="L11" s="397"/>
      <c r="M11" s="397"/>
      <c r="N11" s="397"/>
    </row>
    <row r="12" spans="1:14">
      <c r="A12" s="397"/>
      <c r="B12" s="397"/>
      <c r="C12" s="397"/>
      <c r="D12" s="397"/>
      <c r="E12" s="397"/>
      <c r="F12" s="397"/>
      <c r="G12" s="397"/>
      <c r="H12" s="397"/>
      <c r="I12" s="397"/>
      <c r="J12" s="397"/>
      <c r="K12" s="397"/>
      <c r="L12" s="397"/>
      <c r="M12" s="397"/>
      <c r="N12" s="397"/>
    </row>
    <row r="13" spans="1:14">
      <c r="A13" s="397"/>
      <c r="B13" s="397"/>
      <c r="C13" s="397"/>
      <c r="D13" s="397"/>
      <c r="E13" s="397"/>
      <c r="F13" s="397"/>
      <c r="G13" s="397"/>
      <c r="H13" s="397"/>
      <c r="I13" s="397"/>
      <c r="J13" s="397"/>
      <c r="K13" s="397"/>
      <c r="L13" s="397"/>
      <c r="M13" s="397"/>
      <c r="N13" s="397"/>
    </row>
    <row r="14" spans="1:14">
      <c r="A14" s="397"/>
      <c r="B14" s="397"/>
      <c r="C14" s="397"/>
      <c r="D14" s="397"/>
      <c r="E14" s="397"/>
      <c r="F14" s="397"/>
      <c r="G14" s="397"/>
      <c r="H14" s="397"/>
      <c r="I14" s="397"/>
      <c r="J14" s="397"/>
      <c r="K14" s="397"/>
      <c r="L14" s="397"/>
      <c r="M14" s="397"/>
      <c r="N14" s="397"/>
    </row>
    <row r="15" spans="1:14">
      <c r="A15" s="397"/>
      <c r="B15" s="397"/>
      <c r="C15" s="397"/>
      <c r="D15" s="397"/>
      <c r="E15" s="397"/>
      <c r="F15" s="397"/>
      <c r="G15" s="397"/>
      <c r="H15" s="397"/>
      <c r="I15" s="397"/>
      <c r="J15" s="397"/>
      <c r="K15" s="397"/>
      <c r="L15" s="397"/>
      <c r="M15" s="397"/>
      <c r="N15" s="397"/>
    </row>
    <row r="16" spans="1:14">
      <c r="A16" s="397"/>
      <c r="B16" s="397"/>
      <c r="C16" s="397"/>
      <c r="D16" s="397"/>
      <c r="E16" s="397"/>
      <c r="F16" s="397"/>
      <c r="G16" s="397"/>
      <c r="H16" s="397"/>
      <c r="I16" s="397"/>
      <c r="J16" s="397"/>
      <c r="K16" s="397"/>
      <c r="L16" s="397"/>
      <c r="M16" s="397"/>
      <c r="N16" s="397"/>
    </row>
    <row r="17" spans="1:14">
      <c r="A17" s="397"/>
      <c r="B17" s="397"/>
      <c r="C17" s="397"/>
      <c r="D17" s="397"/>
      <c r="E17" s="397"/>
      <c r="F17" s="397"/>
      <c r="G17" s="397"/>
      <c r="H17" s="397"/>
      <c r="I17" s="397"/>
      <c r="J17" s="397"/>
      <c r="K17" s="397"/>
      <c r="L17" s="397"/>
      <c r="M17" s="397"/>
      <c r="N17" s="397"/>
    </row>
    <row r="18" spans="1:14">
      <c r="A18" s="397"/>
      <c r="B18" s="397"/>
      <c r="C18" s="397"/>
      <c r="D18" s="397"/>
      <c r="E18" s="397"/>
      <c r="F18" s="397"/>
      <c r="G18" s="397"/>
      <c r="H18" s="397"/>
      <c r="I18" s="397"/>
      <c r="J18" s="397"/>
      <c r="K18" s="397"/>
      <c r="L18" s="397"/>
      <c r="M18" s="397"/>
      <c r="N18" s="397"/>
    </row>
    <row r="19" spans="1:14">
      <c r="A19" s="397"/>
      <c r="B19" s="397"/>
      <c r="C19" s="397"/>
      <c r="D19" s="397"/>
      <c r="E19" s="397"/>
      <c r="F19" s="397"/>
      <c r="G19" s="397"/>
      <c r="H19" s="397"/>
      <c r="I19" s="397"/>
      <c r="J19" s="397"/>
      <c r="K19" s="397"/>
      <c r="L19" s="397"/>
      <c r="M19" s="397"/>
      <c r="N19" s="397"/>
    </row>
    <row r="20" spans="1:14">
      <c r="A20" s="397"/>
      <c r="B20" s="397"/>
      <c r="C20" s="397"/>
      <c r="D20" s="397"/>
      <c r="E20" s="397"/>
      <c r="F20" s="397"/>
      <c r="G20" s="397"/>
      <c r="H20" s="397"/>
      <c r="I20" s="397"/>
      <c r="J20" s="397"/>
      <c r="K20" s="397"/>
      <c r="L20" s="397"/>
      <c r="M20" s="397"/>
      <c r="N20" s="397"/>
    </row>
    <row r="21" spans="1:14">
      <c r="A21" s="397"/>
      <c r="B21" s="397"/>
      <c r="C21" s="397"/>
      <c r="D21" s="397"/>
      <c r="E21" s="397"/>
      <c r="F21" s="397"/>
      <c r="G21" s="397"/>
      <c r="H21" s="397"/>
      <c r="I21" s="397"/>
      <c r="J21" s="397"/>
      <c r="K21" s="397"/>
      <c r="L21" s="397"/>
      <c r="M21" s="397"/>
      <c r="N21" s="397"/>
    </row>
    <row r="22" spans="1:14">
      <c r="A22" s="397"/>
      <c r="B22" s="397"/>
      <c r="C22" s="397"/>
      <c r="D22" s="397"/>
      <c r="E22" s="397"/>
      <c r="F22" s="397"/>
      <c r="G22" s="397"/>
      <c r="H22" s="397"/>
      <c r="I22" s="397"/>
      <c r="J22" s="397"/>
      <c r="K22" s="397"/>
      <c r="L22" s="397"/>
      <c r="M22" s="397"/>
      <c r="N22" s="397"/>
    </row>
    <row r="23" spans="1:14">
      <c r="A23" s="397"/>
      <c r="B23" s="397"/>
      <c r="C23" s="397"/>
      <c r="D23" s="397"/>
      <c r="E23" s="397"/>
      <c r="F23" s="397"/>
      <c r="G23" s="397"/>
      <c r="H23" s="397"/>
      <c r="I23" s="397"/>
      <c r="J23" s="397"/>
      <c r="K23" s="397"/>
      <c r="L23" s="397"/>
      <c r="M23" s="397"/>
      <c r="N23" s="397"/>
    </row>
    <row r="24" spans="1:14">
      <c r="A24" s="397"/>
      <c r="B24" s="397"/>
      <c r="C24" s="397"/>
      <c r="D24" s="397"/>
      <c r="E24" s="397"/>
      <c r="F24" s="397"/>
      <c r="G24" s="397"/>
      <c r="H24" s="397"/>
      <c r="I24" s="397"/>
      <c r="J24" s="397"/>
      <c r="K24" s="397"/>
      <c r="L24" s="397"/>
      <c r="M24" s="397"/>
      <c r="N24" s="397"/>
    </row>
    <row r="25" spans="1:14">
      <c r="A25" s="397"/>
      <c r="B25" s="397"/>
      <c r="C25" s="397"/>
      <c r="D25" s="397"/>
      <c r="E25" s="397"/>
      <c r="F25" s="397"/>
      <c r="G25" s="397"/>
      <c r="H25" s="397"/>
      <c r="I25" s="397"/>
      <c r="J25" s="397"/>
      <c r="K25" s="397"/>
      <c r="L25" s="397"/>
      <c r="M25" s="397"/>
      <c r="N25" s="397"/>
    </row>
    <row r="26" spans="1:14">
      <c r="A26" s="397"/>
      <c r="B26" s="397"/>
      <c r="C26" s="397"/>
      <c r="D26" s="397"/>
      <c r="E26" s="397"/>
      <c r="F26" s="397"/>
      <c r="G26" s="397"/>
      <c r="H26" s="397"/>
      <c r="I26" s="397"/>
      <c r="J26" s="397"/>
      <c r="K26" s="397"/>
      <c r="L26" s="397"/>
      <c r="M26" s="397"/>
      <c r="N26" s="397"/>
    </row>
    <row r="27" spans="1:14">
      <c r="A27" s="397"/>
      <c r="B27" s="397"/>
      <c r="C27" s="397"/>
      <c r="D27" s="397"/>
      <c r="E27" s="397"/>
      <c r="F27" s="397"/>
      <c r="G27" s="397"/>
      <c r="H27" s="397"/>
      <c r="I27" s="397"/>
      <c r="J27" s="397"/>
      <c r="K27" s="397"/>
      <c r="L27" s="397"/>
      <c r="M27" s="397"/>
      <c r="N27" s="397"/>
    </row>
    <row r="28" spans="1:14">
      <c r="A28" s="397"/>
      <c r="B28" s="397"/>
      <c r="C28" s="397"/>
      <c r="D28" s="397"/>
      <c r="E28" s="397"/>
      <c r="F28" s="397"/>
      <c r="G28" s="397"/>
      <c r="H28" s="397"/>
      <c r="I28" s="397"/>
      <c r="J28" s="397"/>
      <c r="K28" s="397"/>
      <c r="L28" s="397"/>
      <c r="M28" s="397"/>
      <c r="N28" s="397"/>
    </row>
    <row r="29" spans="1:14">
      <c r="A29" s="397"/>
      <c r="B29" s="397"/>
      <c r="C29" s="397"/>
      <c r="D29" s="397"/>
      <c r="E29" s="397"/>
      <c r="F29" s="397"/>
      <c r="G29" s="397"/>
      <c r="H29" s="397"/>
      <c r="I29" s="397"/>
      <c r="J29" s="397"/>
      <c r="K29" s="397"/>
      <c r="L29" s="397"/>
      <c r="M29" s="397"/>
      <c r="N29" s="397"/>
    </row>
    <row r="30" spans="1:14">
      <c r="A30" s="397"/>
      <c r="B30" s="397"/>
      <c r="C30" s="397"/>
      <c r="D30" s="397"/>
      <c r="E30" s="397"/>
      <c r="F30" s="397"/>
      <c r="G30" s="397"/>
      <c r="H30" s="397"/>
      <c r="I30" s="397"/>
      <c r="J30" s="397"/>
      <c r="K30" s="397"/>
      <c r="L30" s="397"/>
      <c r="M30" s="397"/>
      <c r="N30" s="397"/>
    </row>
    <row r="31" spans="1:14">
      <c r="A31" s="397"/>
      <c r="B31" s="397"/>
      <c r="C31" s="397"/>
      <c r="D31" s="397"/>
      <c r="E31" s="397"/>
      <c r="F31" s="397"/>
      <c r="G31" s="397"/>
      <c r="H31" s="397"/>
      <c r="I31" s="397"/>
      <c r="J31" s="397"/>
      <c r="K31" s="397"/>
      <c r="L31" s="397"/>
      <c r="M31" s="397"/>
      <c r="N31" s="397"/>
    </row>
    <row r="32" spans="1:14">
      <c r="A32" s="397"/>
      <c r="B32" s="397"/>
      <c r="C32" s="397"/>
      <c r="D32" s="397"/>
      <c r="E32" s="397"/>
      <c r="F32" s="397"/>
      <c r="G32" s="397"/>
      <c r="H32" s="397"/>
      <c r="I32" s="397"/>
      <c r="J32" s="397"/>
      <c r="K32" s="397"/>
      <c r="L32" s="397"/>
      <c r="M32" s="397"/>
      <c r="N32" s="397"/>
    </row>
    <row r="33" spans="1:14">
      <c r="A33" s="397"/>
      <c r="B33" s="397"/>
      <c r="C33" s="397"/>
      <c r="D33" s="397"/>
      <c r="E33" s="397"/>
      <c r="F33" s="397"/>
      <c r="G33" s="397"/>
      <c r="H33" s="397"/>
      <c r="I33" s="397"/>
      <c r="J33" s="397"/>
      <c r="K33" s="397"/>
      <c r="L33" s="397"/>
      <c r="M33" s="397"/>
      <c r="N33" s="397"/>
    </row>
    <row r="34" spans="1:14">
      <c r="A34" s="397"/>
      <c r="B34" s="397"/>
      <c r="C34" s="397"/>
      <c r="D34" s="397"/>
      <c r="E34" s="397"/>
      <c r="F34" s="397"/>
      <c r="G34" s="397"/>
      <c r="H34" s="397"/>
      <c r="I34" s="397"/>
      <c r="J34" s="397"/>
      <c r="K34" s="397"/>
      <c r="L34" s="397"/>
      <c r="M34" s="397"/>
      <c r="N34" s="397"/>
    </row>
    <row r="35" spans="1:14">
      <c r="A35" s="397"/>
      <c r="B35" s="397"/>
      <c r="C35" s="397"/>
      <c r="D35" s="397"/>
      <c r="E35" s="397"/>
      <c r="F35" s="397"/>
      <c r="G35" s="397"/>
      <c r="H35" s="397"/>
      <c r="I35" s="397"/>
      <c r="J35" s="397"/>
      <c r="K35" s="397"/>
      <c r="L35" s="397"/>
      <c r="M35" s="397"/>
      <c r="N35" s="397"/>
    </row>
  </sheetData>
  <mergeCells count="1">
    <mergeCell ref="A1:N35"/>
  </mergeCells>
  <pageMargins left="0.75" right="0.75" top="1" bottom="1" header="0.5" footer="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J22"/>
  <sheetViews>
    <sheetView workbookViewId="0">
      <selection activeCell="J17" sqref="J17"/>
    </sheetView>
  </sheetViews>
  <sheetFormatPr defaultColWidth="9" defaultRowHeight="13.5"/>
  <cols>
    <col min="2" max="2" width="12.75" customWidth="1"/>
    <col min="9" max="9" width="26.75" customWidth="1"/>
    <col min="10" max="10" width="4.75" customWidth="1"/>
  </cols>
  <sheetData>
    <row r="3" spans="1:10">
      <c r="A3" s="392" t="s">
        <v>1</v>
      </c>
      <c r="B3" s="392"/>
      <c r="C3" s="392"/>
      <c r="D3" s="392"/>
      <c r="E3" s="392"/>
      <c r="F3" s="392"/>
      <c r="G3" s="392"/>
      <c r="H3" s="392"/>
      <c r="I3" s="392"/>
      <c r="J3" s="392"/>
    </row>
    <row r="4" spans="1:10">
      <c r="A4" s="392"/>
      <c r="B4" s="392"/>
      <c r="C4" s="392"/>
      <c r="D4" s="392"/>
      <c r="E4" s="392"/>
      <c r="F4" s="392"/>
      <c r="G4" s="392"/>
      <c r="H4" s="392"/>
      <c r="I4" s="392"/>
      <c r="J4" s="392"/>
    </row>
    <row r="5" ht="18" customHeight="1"/>
    <row r="6" ht="18" customHeight="1"/>
    <row r="7" ht="30.75" customHeight="1" spans="1:10">
      <c r="B7" s="393" t="s">
        <v>2</v>
      </c>
      <c r="C7" s="393" t="s">
        <v>160</v>
      </c>
      <c r="J7" s="394">
        <v>1</v>
      </c>
    </row>
    <row r="8" ht="30.75" customHeight="1" spans="1:10">
      <c r="B8" s="393" t="s">
        <v>2</v>
      </c>
      <c r="C8" s="393" t="s">
        <v>161</v>
      </c>
      <c r="J8" s="394">
        <v>5</v>
      </c>
    </row>
    <row r="9" ht="30.75" customHeight="1" spans="1:10">
      <c r="B9" s="393" t="s">
        <v>5</v>
      </c>
      <c r="C9" s="395" t="s">
        <v>162</v>
      </c>
      <c r="D9" s="395"/>
      <c r="E9" s="395"/>
      <c r="F9" s="395"/>
      <c r="G9" s="395"/>
      <c r="H9" s="395"/>
      <c r="I9" s="395"/>
      <c r="J9" s="393">
        <v>13</v>
      </c>
    </row>
    <row r="10" ht="30.75" customHeight="1" spans="1:10">
      <c r="B10" s="393" t="s">
        <v>7</v>
      </c>
      <c r="C10" s="395" t="s">
        <v>163</v>
      </c>
      <c r="D10" s="395"/>
      <c r="E10" s="395"/>
      <c r="F10" s="395"/>
      <c r="G10" s="395"/>
      <c r="H10" s="395"/>
      <c r="I10" s="395"/>
      <c r="J10" s="393">
        <v>16</v>
      </c>
    </row>
    <row r="11" ht="30.75" customHeight="1" spans="1:10">
      <c r="B11" s="393" t="s">
        <v>9</v>
      </c>
      <c r="C11" s="395" t="s">
        <v>164</v>
      </c>
      <c r="D11" s="395"/>
      <c r="E11" s="395"/>
      <c r="F11" s="395"/>
      <c r="G11" s="395"/>
      <c r="H11" s="395"/>
      <c r="I11" s="395"/>
      <c r="J11" s="393">
        <v>19</v>
      </c>
    </row>
    <row r="12" ht="30.75" customHeight="1" spans="1:10">
      <c r="B12" s="393" t="s">
        <v>11</v>
      </c>
      <c r="C12" s="395" t="s">
        <v>165</v>
      </c>
      <c r="D12" s="395"/>
      <c r="E12" s="395"/>
      <c r="F12" s="395"/>
      <c r="G12" s="395"/>
      <c r="H12" s="395"/>
      <c r="I12" s="395"/>
      <c r="J12" s="393">
        <v>20</v>
      </c>
    </row>
    <row r="13" ht="30.75" customHeight="1" spans="1:10">
      <c r="B13" s="393" t="s">
        <v>13</v>
      </c>
      <c r="C13" s="395" t="s">
        <v>166</v>
      </c>
      <c r="D13" s="395"/>
      <c r="E13" s="395"/>
      <c r="F13" s="395"/>
      <c r="G13" s="395"/>
      <c r="H13" s="395"/>
      <c r="I13" s="395"/>
      <c r="J13" s="393">
        <v>21</v>
      </c>
    </row>
    <row r="14" ht="30.75" customHeight="1" spans="1:10">
      <c r="B14" s="393" t="s">
        <v>15</v>
      </c>
      <c r="C14" s="395" t="s">
        <v>167</v>
      </c>
      <c r="D14" s="395"/>
      <c r="E14" s="395"/>
      <c r="F14" s="395"/>
      <c r="G14" s="395"/>
      <c r="H14" s="395"/>
      <c r="I14" s="395"/>
      <c r="J14" s="393">
        <v>22</v>
      </c>
    </row>
    <row r="15" ht="30.75" customHeight="1" spans="1:10">
      <c r="B15" s="393" t="s">
        <v>17</v>
      </c>
      <c r="C15" s="393" t="s">
        <v>168</v>
      </c>
      <c r="D15" s="393"/>
      <c r="E15" s="393"/>
      <c r="F15" s="393"/>
      <c r="G15" s="393"/>
      <c r="H15" s="393"/>
      <c r="I15" s="393"/>
      <c r="J15" s="393">
        <v>23</v>
      </c>
    </row>
    <row r="16" ht="30.75" customHeight="1" spans="1:10">
      <c r="B16" s="393" t="s">
        <v>19</v>
      </c>
      <c r="C16" s="395" t="s">
        <v>169</v>
      </c>
      <c r="D16" s="395"/>
      <c r="E16" s="395"/>
      <c r="F16" s="395"/>
      <c r="G16" s="395"/>
      <c r="H16" s="395"/>
      <c r="I16" s="395"/>
      <c r="J16" s="393">
        <v>36</v>
      </c>
    </row>
    <row r="17" ht="30.75" customHeight="1" spans="2:10">
      <c r="B17" s="393" t="s">
        <v>21</v>
      </c>
      <c r="C17" s="395" t="s">
        <v>170</v>
      </c>
      <c r="D17" s="395"/>
      <c r="E17" s="395"/>
      <c r="F17" s="395"/>
      <c r="G17" s="395"/>
      <c r="H17" s="395"/>
      <c r="I17" s="395"/>
      <c r="J17" s="393">
        <v>41</v>
      </c>
    </row>
    <row r="18" ht="30.75" customHeight="1" spans="2:10">
      <c r="B18" s="393" t="s">
        <v>171</v>
      </c>
      <c r="C18" s="395" t="s">
        <v>172</v>
      </c>
      <c r="D18" s="395"/>
      <c r="E18" s="395"/>
      <c r="F18" s="395"/>
      <c r="G18" s="395"/>
      <c r="H18" s="395"/>
      <c r="I18" s="395"/>
      <c r="J18" s="393">
        <v>42</v>
      </c>
    </row>
    <row r="20" ht="27.75" customHeight="1"/>
    <row r="21" ht="18" customHeight="1"/>
    <row r="22" ht="18.75" customHeight="1"/>
  </sheetData>
  <mergeCells count="9">
    <mergeCell ref="C9:I9"/>
    <mergeCell ref="C10:I10"/>
    <mergeCell ref="C11:I11"/>
    <mergeCell ref="C12:I12"/>
    <mergeCell ref="C13:I13"/>
    <mergeCell ref="C14:I14"/>
    <mergeCell ref="C17:I17"/>
    <mergeCell ref="C18:I18"/>
    <mergeCell ref="A3:J4"/>
  </mergeCells>
  <printOptions horizontalCentered="1"/>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1"/>
  <sheetViews>
    <sheetView topLeftCell="A37" workbookViewId="0">
      <selection activeCell="M51" sqref="M51"/>
    </sheetView>
  </sheetViews>
  <sheetFormatPr defaultColWidth="9" defaultRowHeight="13.5" outlineLevelCol="4"/>
  <cols>
    <col min="1" max="1" width="38.125" customWidth="1"/>
    <col min="2" max="2" width="16.75" customWidth="1"/>
    <col min="3" max="3" width="17.625" customWidth="1"/>
    <col min="4" max="4" width="18.375" customWidth="1"/>
    <col min="5" max="5" width="22.75" customWidth="1"/>
    <col min="9" max="9" width="9.375"/>
    <col min="11" max="11" width="9.375"/>
  </cols>
  <sheetData>
    <row r="1" ht="27" spans="1:5">
      <c r="A1" s="335" t="s">
        <v>173</v>
      </c>
      <c r="B1" s="335"/>
      <c r="C1" s="335"/>
      <c r="D1" s="335"/>
      <c r="E1" s="335"/>
    </row>
    <row r="2" ht="15" spans="1:5">
      <c r="A2" s="336" t="s">
        <v>174</v>
      </c>
      <c r="B2" s="337" t="s">
        <v>100</v>
      </c>
      <c r="C2" s="337"/>
      <c r="D2" s="337"/>
      <c r="E2" s="337"/>
    </row>
    <row r="3" ht="29.25" spans="1:5">
      <c r="A3" s="338" t="s">
        <v>24</v>
      </c>
      <c r="B3" s="339" t="s">
        <v>175</v>
      </c>
      <c r="C3" s="339" t="s">
        <v>176</v>
      </c>
      <c r="D3" s="339" t="s">
        <v>27</v>
      </c>
      <c r="E3" s="340" t="s">
        <v>28</v>
      </c>
    </row>
    <row r="4" ht="27" customHeight="1" spans="1:5">
      <c r="A4" s="341" t="s">
        <v>29</v>
      </c>
      <c r="B4" s="342">
        <f>B5+B33</f>
        <v>394423</v>
      </c>
      <c r="C4" s="380">
        <f>C5+C33</f>
        <v>416132.3124015</v>
      </c>
      <c r="D4" s="342">
        <f t="shared" ref="D4:D11" si="0">C4-B4</f>
        <v>21709.3124015</v>
      </c>
      <c r="E4" s="381">
        <f>D4/B4</f>
        <v>0.0550406857650289</v>
      </c>
    </row>
    <row r="5" ht="36" customHeight="1" spans="1:5">
      <c r="A5" s="344" t="s">
        <v>30</v>
      </c>
      <c r="B5" s="345">
        <f>B6+B7+B32</f>
        <v>284466</v>
      </c>
      <c r="C5" s="382">
        <f>C6+C7+C32</f>
        <v>294801.1024015</v>
      </c>
      <c r="D5" s="346">
        <f t="shared" si="0"/>
        <v>10335.1024015</v>
      </c>
      <c r="E5" s="347">
        <f>D5/B5*100</f>
        <v>3.63315911268833</v>
      </c>
    </row>
    <row r="6" ht="18" customHeight="1" spans="1:5">
      <c r="A6" s="348" t="s">
        <v>31</v>
      </c>
      <c r="B6" s="346">
        <f>B9+B10/0.4*0.6+B11/0.4*0.6</f>
        <v>124903</v>
      </c>
      <c r="C6" s="383">
        <f>C9+C10/0.4*0.6+C11/0.4*0.6</f>
        <v>122240.8814705</v>
      </c>
      <c r="D6" s="346">
        <f t="shared" si="0"/>
        <v>-2662.1185295</v>
      </c>
      <c r="E6" s="347">
        <f t="shared" ref="E6:E37" si="1">D6/B6*100</f>
        <v>-2.13134875023018</v>
      </c>
    </row>
    <row r="7" ht="18" customHeight="1" spans="1:5">
      <c r="A7" s="348" t="s">
        <v>32</v>
      </c>
      <c r="B7" s="345">
        <f>B8+B23</f>
        <v>159563</v>
      </c>
      <c r="C7" s="382">
        <f>C8+C23</f>
        <v>172560.220931</v>
      </c>
      <c r="D7" s="346">
        <f t="shared" si="0"/>
        <v>12997.220931</v>
      </c>
      <c r="E7" s="347">
        <f t="shared" si="1"/>
        <v>8.14551050744844</v>
      </c>
    </row>
    <row r="8" ht="24" customHeight="1" spans="1:5">
      <c r="A8" s="348" t="s">
        <v>33</v>
      </c>
      <c r="B8" s="345">
        <f>SUM(B9:B22)</f>
        <v>144229</v>
      </c>
      <c r="C8" s="382">
        <f>SUM(C9:C22)</f>
        <v>150953.262197</v>
      </c>
      <c r="D8" s="346">
        <f t="shared" si="0"/>
        <v>6724.26219699997</v>
      </c>
      <c r="E8" s="347">
        <f t="shared" si="1"/>
        <v>4.66221231305769</v>
      </c>
    </row>
    <row r="9" ht="18" customHeight="1" spans="1:5">
      <c r="A9" s="349" t="s">
        <v>34</v>
      </c>
      <c r="B9" s="168">
        <v>61099</v>
      </c>
      <c r="C9" s="350">
        <v>57602</v>
      </c>
      <c r="D9" s="346">
        <f t="shared" si="0"/>
        <v>-3497</v>
      </c>
      <c r="E9" s="347">
        <f t="shared" si="1"/>
        <v>-5.72349792958968</v>
      </c>
    </row>
    <row r="10" ht="18" customHeight="1" spans="1:5">
      <c r="A10" s="349" t="s">
        <v>35</v>
      </c>
      <c r="B10" s="168">
        <v>35802</v>
      </c>
      <c r="C10" s="350">
        <v>40159.365666</v>
      </c>
      <c r="D10" s="346">
        <f t="shared" si="0"/>
        <v>4357.365666</v>
      </c>
      <c r="E10" s="347">
        <f t="shared" si="1"/>
        <v>12.1707325456678</v>
      </c>
    </row>
    <row r="11" ht="18" customHeight="1" spans="1:5">
      <c r="A11" s="349" t="s">
        <v>36</v>
      </c>
      <c r="B11" s="168">
        <v>6734</v>
      </c>
      <c r="C11" s="350">
        <v>2933.221981</v>
      </c>
      <c r="D11" s="346">
        <f t="shared" si="0"/>
        <v>-3800.778019</v>
      </c>
      <c r="E11" s="347">
        <f t="shared" si="1"/>
        <v>-56.44161002376</v>
      </c>
    </row>
    <row r="12" ht="18" customHeight="1" spans="1:5">
      <c r="A12" s="349" t="s">
        <v>37</v>
      </c>
      <c r="B12" s="355"/>
      <c r="C12" s="353"/>
      <c r="D12" s="346"/>
      <c r="E12" s="347"/>
    </row>
    <row r="13" ht="18" customHeight="1" spans="1:5">
      <c r="A13" s="349" t="s">
        <v>177</v>
      </c>
      <c r="B13" s="168">
        <v>8171</v>
      </c>
      <c r="C13" s="350">
        <v>7489.094404</v>
      </c>
      <c r="D13" s="346">
        <f t="shared" ref="D13:D21" si="2">C13-B13</f>
        <v>-681.905596</v>
      </c>
      <c r="E13" s="347">
        <f t="shared" si="1"/>
        <v>-8.34543625015298</v>
      </c>
    </row>
    <row r="14" ht="18" customHeight="1" spans="1:5">
      <c r="A14" s="349" t="s">
        <v>39</v>
      </c>
      <c r="B14" s="168">
        <v>6121</v>
      </c>
      <c r="C14" s="350">
        <v>7689.200444</v>
      </c>
      <c r="D14" s="346">
        <f t="shared" si="2"/>
        <v>1568.200444</v>
      </c>
      <c r="E14" s="347">
        <f t="shared" si="1"/>
        <v>25.6200039862767</v>
      </c>
    </row>
    <row r="15" ht="18" customHeight="1" spans="1:5">
      <c r="A15" s="349" t="s">
        <v>40</v>
      </c>
      <c r="B15" s="168">
        <v>2917</v>
      </c>
      <c r="C15" s="350">
        <v>2482.564826</v>
      </c>
      <c r="D15" s="346">
        <f t="shared" si="2"/>
        <v>-434.435174</v>
      </c>
      <c r="E15" s="347">
        <f t="shared" si="1"/>
        <v>-14.8932181693521</v>
      </c>
    </row>
    <row r="16" ht="18" customHeight="1" spans="1:5">
      <c r="A16" s="349" t="s">
        <v>41</v>
      </c>
      <c r="B16" s="168">
        <v>5240</v>
      </c>
      <c r="C16" s="350">
        <v>5371.334162</v>
      </c>
      <c r="D16" s="346">
        <f t="shared" si="2"/>
        <v>131.334162</v>
      </c>
      <c r="E16" s="347">
        <f t="shared" si="1"/>
        <v>2.50637713740458</v>
      </c>
    </row>
    <row r="17" ht="18" customHeight="1" spans="1:5">
      <c r="A17" s="349" t="s">
        <v>42</v>
      </c>
      <c r="B17" s="168">
        <v>3551</v>
      </c>
      <c r="C17" s="350">
        <v>2164.69535</v>
      </c>
      <c r="D17" s="346">
        <f t="shared" si="2"/>
        <v>-1386.30465</v>
      </c>
      <c r="E17" s="347">
        <f t="shared" si="1"/>
        <v>-39.039838073782</v>
      </c>
    </row>
    <row r="18" ht="18" customHeight="1" spans="1:5">
      <c r="A18" s="349" t="s">
        <v>43</v>
      </c>
      <c r="B18" s="351">
        <v>6</v>
      </c>
      <c r="C18" s="354">
        <v>15.01</v>
      </c>
      <c r="D18" s="346">
        <f t="shared" si="2"/>
        <v>9.01</v>
      </c>
      <c r="E18" s="347">
        <f t="shared" si="1"/>
        <v>150.166666666667</v>
      </c>
    </row>
    <row r="19" ht="18" customHeight="1" spans="1:5">
      <c r="A19" s="349" t="s">
        <v>44</v>
      </c>
      <c r="B19" s="168">
        <v>9802</v>
      </c>
      <c r="C19" s="350">
        <v>18791</v>
      </c>
      <c r="D19" s="346">
        <f t="shared" si="2"/>
        <v>8989</v>
      </c>
      <c r="E19" s="347">
        <f t="shared" si="1"/>
        <v>91.705774331769</v>
      </c>
    </row>
    <row r="20" ht="18" customHeight="1" spans="1:5">
      <c r="A20" s="349" t="s">
        <v>45</v>
      </c>
      <c r="B20" s="168">
        <v>4639</v>
      </c>
      <c r="C20" s="350">
        <v>6092.125799</v>
      </c>
      <c r="D20" s="346">
        <f t="shared" si="2"/>
        <v>1453.125799</v>
      </c>
      <c r="E20" s="347">
        <f t="shared" si="1"/>
        <v>31.3241172450959</v>
      </c>
    </row>
    <row r="21" ht="18" customHeight="1" spans="1:5">
      <c r="A21" s="349" t="s">
        <v>46</v>
      </c>
      <c r="B21" s="168">
        <v>147</v>
      </c>
      <c r="C21" s="350">
        <v>163.649565</v>
      </c>
      <c r="D21" s="346">
        <f t="shared" si="2"/>
        <v>16.649565</v>
      </c>
      <c r="E21" s="347">
        <f t="shared" si="1"/>
        <v>11.3262346938775</v>
      </c>
    </row>
    <row r="22" ht="18" customHeight="1" spans="1:5">
      <c r="A22" s="349" t="s">
        <v>47</v>
      </c>
      <c r="B22" s="357"/>
      <c r="C22" s="356"/>
      <c r="D22" s="346"/>
      <c r="E22" s="347"/>
    </row>
    <row r="23" ht="18" customHeight="1" spans="1:5">
      <c r="A23" s="348" t="s">
        <v>48</v>
      </c>
      <c r="B23" s="358">
        <f>SUM(B24:B31)</f>
        <v>15334</v>
      </c>
      <c r="C23" s="384">
        <f>SUM(C24:C31)</f>
        <v>21606.958734</v>
      </c>
      <c r="D23" s="346">
        <f t="shared" ref="D23:D26" si="3">C23-B23</f>
        <v>6272.958734</v>
      </c>
      <c r="E23" s="347">
        <f t="shared" si="1"/>
        <v>40.9088217947046</v>
      </c>
    </row>
    <row r="24" ht="18" customHeight="1" spans="1:5">
      <c r="A24" s="349" t="s">
        <v>49</v>
      </c>
      <c r="B24" s="351">
        <v>13328</v>
      </c>
      <c r="C24" s="354">
        <v>10530.958734</v>
      </c>
      <c r="D24" s="346">
        <f t="shared" si="3"/>
        <v>-2797.041266</v>
      </c>
      <c r="E24" s="347">
        <f t="shared" si="1"/>
        <v>-20.9862039765906</v>
      </c>
    </row>
    <row r="25" ht="18" customHeight="1" spans="1:5">
      <c r="A25" s="349" t="s">
        <v>50</v>
      </c>
      <c r="B25" s="351"/>
      <c r="C25" s="359"/>
      <c r="D25" s="346"/>
      <c r="E25" s="347"/>
    </row>
    <row r="26" ht="18" customHeight="1" spans="1:5">
      <c r="A26" s="349" t="s">
        <v>51</v>
      </c>
      <c r="B26" s="351">
        <v>81</v>
      </c>
      <c r="C26" s="354">
        <v>3179</v>
      </c>
      <c r="D26" s="346">
        <f t="shared" si="3"/>
        <v>3098</v>
      </c>
      <c r="E26" s="347">
        <f t="shared" si="1"/>
        <v>3824.69135802469</v>
      </c>
    </row>
    <row r="27" ht="18" customHeight="1" spans="1:5">
      <c r="A27" s="349" t="s">
        <v>52</v>
      </c>
      <c r="B27" s="351"/>
      <c r="C27" s="359"/>
      <c r="D27" s="346"/>
      <c r="E27" s="347"/>
    </row>
    <row r="28" ht="18" customHeight="1" spans="1:5">
      <c r="A28" s="360" t="s">
        <v>53</v>
      </c>
      <c r="B28" s="351">
        <v>1925</v>
      </c>
      <c r="C28" s="354">
        <v>4897</v>
      </c>
      <c r="D28" s="346">
        <f t="shared" ref="D28:D35" si="4">C28-B28</f>
        <v>2972</v>
      </c>
      <c r="E28" s="347">
        <f t="shared" si="1"/>
        <v>154.38961038961</v>
      </c>
    </row>
    <row r="29" ht="18" customHeight="1" spans="1:5">
      <c r="A29" s="360" t="s">
        <v>54</v>
      </c>
      <c r="B29" s="351"/>
      <c r="C29" s="351">
        <v>3000</v>
      </c>
      <c r="D29" s="346">
        <f t="shared" si="4"/>
        <v>3000</v>
      </c>
      <c r="E29" s="347"/>
    </row>
    <row r="30" ht="18" customHeight="1" spans="1:5">
      <c r="A30" s="349" t="s">
        <v>55</v>
      </c>
      <c r="B30" s="351"/>
      <c r="C30" s="359"/>
      <c r="D30" s="346"/>
      <c r="E30" s="347"/>
    </row>
    <row r="31" ht="18" customHeight="1" spans="1:5">
      <c r="A31" s="349" t="s">
        <v>56</v>
      </c>
      <c r="B31" s="351"/>
      <c r="C31" s="359"/>
      <c r="D31" s="346"/>
      <c r="E31" s="347"/>
    </row>
    <row r="32" ht="18" customHeight="1" spans="1:5">
      <c r="A32" s="348" t="s">
        <v>57</v>
      </c>
      <c r="B32" s="346"/>
      <c r="C32" s="385"/>
      <c r="D32" s="346"/>
      <c r="E32" s="347"/>
    </row>
    <row r="33" ht="27" customHeight="1" spans="1:5">
      <c r="A33" s="348" t="s">
        <v>58</v>
      </c>
      <c r="B33" s="345">
        <f>B34+B35+B36+B37+B38</f>
        <v>109957</v>
      </c>
      <c r="C33" s="345">
        <f>C34+C35+C36+C37+C38</f>
        <v>121331.21</v>
      </c>
      <c r="D33" s="346">
        <f t="shared" si="4"/>
        <v>11374.21</v>
      </c>
      <c r="E33" s="347">
        <f t="shared" si="1"/>
        <v>10.3442345644206</v>
      </c>
    </row>
    <row r="34" ht="18" customHeight="1" spans="1:5">
      <c r="A34" s="374" t="s">
        <v>59</v>
      </c>
      <c r="B34" s="357">
        <v>100757</v>
      </c>
      <c r="C34" s="351">
        <v>93208</v>
      </c>
      <c r="D34" s="346">
        <f t="shared" si="4"/>
        <v>-7549</v>
      </c>
      <c r="E34" s="347">
        <f t="shared" si="1"/>
        <v>-7.49228341455184</v>
      </c>
    </row>
    <row r="35" ht="18" customHeight="1" spans="1:5">
      <c r="A35" s="348" t="s">
        <v>60</v>
      </c>
      <c r="B35" s="357">
        <v>9200</v>
      </c>
      <c r="C35" s="351">
        <f>5300+2591+13175+2</f>
        <v>21068</v>
      </c>
      <c r="D35" s="346">
        <f t="shared" si="4"/>
        <v>11868</v>
      </c>
      <c r="E35" s="347">
        <f t="shared" si="1"/>
        <v>129</v>
      </c>
    </row>
    <row r="36" ht="18" customHeight="1" spans="1:5">
      <c r="A36" s="348" t="s">
        <v>178</v>
      </c>
      <c r="B36" s="371"/>
      <c r="C36" s="362">
        <v>3823.21</v>
      </c>
      <c r="D36" s="345"/>
      <c r="E36" s="347"/>
    </row>
    <row r="37" ht="18" customHeight="1" spans="1:5">
      <c r="A37" s="348" t="s">
        <v>179</v>
      </c>
      <c r="B37" s="371"/>
      <c r="C37" s="363"/>
      <c r="D37" s="345"/>
      <c r="E37" s="347"/>
    </row>
    <row r="38" ht="18" customHeight="1" spans="1:5">
      <c r="A38" s="348" t="s">
        <v>180</v>
      </c>
      <c r="B38" s="386"/>
      <c r="C38" s="364">
        <v>3232</v>
      </c>
      <c r="D38" s="346"/>
      <c r="E38" s="347"/>
    </row>
    <row r="39" ht="34" customHeight="1" spans="1:5">
      <c r="A39" s="365" t="s">
        <v>63</v>
      </c>
      <c r="B39" s="387">
        <f>B40+B61+B65</f>
        <v>394422.84</v>
      </c>
      <c r="C39" s="366">
        <f>C40+C61+C65</f>
        <v>416132.031838125</v>
      </c>
      <c r="D39" s="367">
        <f t="shared" ref="D39:D53" si="5">C39-B39</f>
        <v>21709.1918381251</v>
      </c>
      <c r="E39" s="368">
        <f t="shared" ref="E38:E69" si="6">D39/B39*100</f>
        <v>5.50404024222458</v>
      </c>
    </row>
    <row r="40" ht="18" customHeight="1" spans="1:5">
      <c r="A40" s="348" t="s">
        <v>64</v>
      </c>
      <c r="B40" s="358">
        <f>SUM(B41:B60)</f>
        <v>54603</v>
      </c>
      <c r="C40" s="345">
        <f>SUM(C41:C60)</f>
        <v>55999.9</v>
      </c>
      <c r="D40" s="346">
        <f t="shared" si="5"/>
        <v>1396.9</v>
      </c>
      <c r="E40" s="347">
        <f t="shared" si="6"/>
        <v>2.5582843433511</v>
      </c>
    </row>
    <row r="41" ht="18" customHeight="1" spans="1:5">
      <c r="A41" s="349" t="s">
        <v>65</v>
      </c>
      <c r="B41" s="357">
        <v>7214</v>
      </c>
      <c r="C41" s="351">
        <v>6223</v>
      </c>
      <c r="D41" s="346">
        <f t="shared" si="5"/>
        <v>-991</v>
      </c>
      <c r="E41" s="347">
        <f t="shared" si="6"/>
        <v>-13.7371777100083</v>
      </c>
    </row>
    <row r="42" ht="18" customHeight="1" spans="1:5">
      <c r="A42" s="349" t="s">
        <v>66</v>
      </c>
      <c r="B42" s="357">
        <v>269</v>
      </c>
      <c r="C42" s="351">
        <v>721.9</v>
      </c>
      <c r="D42" s="346">
        <f t="shared" si="5"/>
        <v>452.9</v>
      </c>
      <c r="E42" s="347">
        <f t="shared" si="6"/>
        <v>168.364312267658</v>
      </c>
    </row>
    <row r="43" ht="18" customHeight="1" spans="1:5">
      <c r="A43" s="349" t="s">
        <v>67</v>
      </c>
      <c r="B43" s="357">
        <v>21</v>
      </c>
      <c r="C43" s="351">
        <v>0</v>
      </c>
      <c r="D43" s="346">
        <f t="shared" si="5"/>
        <v>-21</v>
      </c>
      <c r="E43" s="347">
        <f t="shared" si="6"/>
        <v>-100</v>
      </c>
    </row>
    <row r="44" ht="18" customHeight="1" spans="1:5">
      <c r="A44" s="349" t="s">
        <v>68</v>
      </c>
      <c r="B44" s="357">
        <v>16456</v>
      </c>
      <c r="C44" s="351">
        <v>20624</v>
      </c>
      <c r="D44" s="346">
        <f t="shared" si="5"/>
        <v>4168</v>
      </c>
      <c r="E44" s="347">
        <f t="shared" si="6"/>
        <v>25.3281477880408</v>
      </c>
    </row>
    <row r="45" ht="18" customHeight="1" spans="1:5">
      <c r="A45" s="349" t="s">
        <v>69</v>
      </c>
      <c r="B45" s="357">
        <v>1000</v>
      </c>
      <c r="C45" s="351">
        <v>0</v>
      </c>
      <c r="D45" s="346">
        <f t="shared" si="5"/>
        <v>-1000</v>
      </c>
      <c r="E45" s="347">
        <f t="shared" si="6"/>
        <v>-100</v>
      </c>
    </row>
    <row r="46" ht="18" customHeight="1" spans="1:5">
      <c r="A46" s="349" t="s">
        <v>70</v>
      </c>
      <c r="B46" s="357">
        <v>173</v>
      </c>
      <c r="C46" s="351">
        <v>103</v>
      </c>
      <c r="D46" s="346">
        <f t="shared" si="5"/>
        <v>-70</v>
      </c>
      <c r="E46" s="347">
        <f t="shared" si="6"/>
        <v>-40.4624277456647</v>
      </c>
    </row>
    <row r="47" ht="18" customHeight="1" spans="1:5">
      <c r="A47" s="349" t="s">
        <v>71</v>
      </c>
      <c r="B47" s="357">
        <v>310</v>
      </c>
      <c r="C47" s="351"/>
      <c r="D47" s="346">
        <f t="shared" si="5"/>
        <v>-310</v>
      </c>
      <c r="E47" s="347">
        <f t="shared" si="6"/>
        <v>-100</v>
      </c>
    </row>
    <row r="48" ht="18" customHeight="1" spans="1:5">
      <c r="A48" s="349" t="s">
        <v>72</v>
      </c>
      <c r="B48" s="357">
        <v>2230</v>
      </c>
      <c r="C48" s="351">
        <v>2738</v>
      </c>
      <c r="D48" s="346">
        <f t="shared" si="5"/>
        <v>508</v>
      </c>
      <c r="E48" s="347">
        <f t="shared" si="6"/>
        <v>22.780269058296</v>
      </c>
    </row>
    <row r="49" ht="18" customHeight="1" spans="1:5">
      <c r="A49" s="349" t="s">
        <v>73</v>
      </c>
      <c r="B49" s="357">
        <v>2345</v>
      </c>
      <c r="C49" s="351">
        <v>1355</v>
      </c>
      <c r="D49" s="346">
        <f t="shared" si="5"/>
        <v>-990</v>
      </c>
      <c r="E49" s="347">
        <f t="shared" si="6"/>
        <v>-42.2174840085288</v>
      </c>
    </row>
    <row r="50" ht="18" customHeight="1" spans="1:5">
      <c r="A50" s="349" t="s">
        <v>74</v>
      </c>
      <c r="B50" s="357">
        <v>120</v>
      </c>
      <c r="C50" s="351">
        <v>60</v>
      </c>
      <c r="D50" s="346">
        <f t="shared" si="5"/>
        <v>-60</v>
      </c>
      <c r="E50" s="347">
        <f t="shared" si="6"/>
        <v>-50</v>
      </c>
    </row>
    <row r="51" ht="18" customHeight="1" spans="1:5">
      <c r="A51" s="349" t="s">
        <v>75</v>
      </c>
      <c r="B51" s="357"/>
      <c r="C51" s="351"/>
      <c r="D51" s="346">
        <f t="shared" si="5"/>
        <v>0</v>
      </c>
      <c r="E51" s="347"/>
    </row>
    <row r="52" ht="18" customHeight="1" spans="1:5">
      <c r="A52" s="349" t="s">
        <v>76</v>
      </c>
      <c r="B52" s="357">
        <v>23422</v>
      </c>
      <c r="C52" s="351">
        <v>22925</v>
      </c>
      <c r="D52" s="346">
        <f t="shared" si="5"/>
        <v>-497</v>
      </c>
      <c r="E52" s="347">
        <f t="shared" si="6"/>
        <v>-2.12193664076509</v>
      </c>
    </row>
    <row r="53" ht="18" customHeight="1" spans="1:5">
      <c r="A53" s="349" t="s">
        <v>77</v>
      </c>
      <c r="B53" s="357"/>
      <c r="C53" s="351">
        <v>300</v>
      </c>
      <c r="D53" s="346">
        <f t="shared" si="5"/>
        <v>300</v>
      </c>
      <c r="E53" s="347"/>
    </row>
    <row r="54" ht="18" customHeight="1" spans="1:5">
      <c r="A54" s="349" t="s">
        <v>78</v>
      </c>
      <c r="B54" s="357"/>
      <c r="C54" s="351"/>
      <c r="D54" s="346"/>
      <c r="E54" s="347"/>
    </row>
    <row r="55" ht="18" customHeight="1" spans="1:5">
      <c r="A55" s="349" t="s">
        <v>79</v>
      </c>
      <c r="B55" s="357">
        <v>52</v>
      </c>
      <c r="C55" s="351">
        <v>37</v>
      </c>
      <c r="D55" s="346">
        <f t="shared" ref="D55:D58" si="7">C55-B55</f>
        <v>-15</v>
      </c>
      <c r="E55" s="347">
        <f t="shared" si="6"/>
        <v>-28.8461538461538</v>
      </c>
    </row>
    <row r="56" ht="18" customHeight="1" spans="1:5">
      <c r="A56" s="349" t="s">
        <v>80</v>
      </c>
      <c r="B56" s="357"/>
      <c r="C56" s="351"/>
      <c r="D56" s="346">
        <f t="shared" si="7"/>
        <v>0</v>
      </c>
      <c r="E56" s="347"/>
    </row>
    <row r="57" ht="18" customHeight="1" spans="1:5">
      <c r="A57" s="349" t="s">
        <v>81</v>
      </c>
      <c r="B57" s="357">
        <v>70</v>
      </c>
      <c r="C57" s="351">
        <v>83</v>
      </c>
      <c r="D57" s="346">
        <f t="shared" si="7"/>
        <v>13</v>
      </c>
      <c r="E57" s="347">
        <f t="shared" si="6"/>
        <v>18.5714285714286</v>
      </c>
    </row>
    <row r="58" ht="18" customHeight="1" spans="1:5">
      <c r="A58" s="349" t="s">
        <v>82</v>
      </c>
      <c r="B58" s="357">
        <v>921</v>
      </c>
      <c r="C58" s="351">
        <v>830</v>
      </c>
      <c r="D58" s="346">
        <f t="shared" si="7"/>
        <v>-91</v>
      </c>
      <c r="E58" s="347">
        <f t="shared" si="6"/>
        <v>-9.88056460369164</v>
      </c>
    </row>
    <row r="59" ht="18" customHeight="1" spans="1:5">
      <c r="A59" s="349" t="s">
        <v>83</v>
      </c>
      <c r="B59" s="357"/>
      <c r="C59" s="351"/>
      <c r="D59" s="346"/>
      <c r="E59" s="347"/>
    </row>
    <row r="60" ht="18" customHeight="1" spans="1:5">
      <c r="A60" s="349" t="s">
        <v>84</v>
      </c>
      <c r="B60" s="357"/>
      <c r="C60" s="351"/>
      <c r="D60" s="346"/>
      <c r="E60" s="347"/>
    </row>
    <row r="61" ht="38" customHeight="1" spans="1:5">
      <c r="A61" s="348" t="s">
        <v>85</v>
      </c>
      <c r="B61" s="388">
        <f>B62+B63+79233</f>
        <v>229862.84</v>
      </c>
      <c r="C61" s="346">
        <f>C62+C63+C64</f>
        <v>238800.921838125</v>
      </c>
      <c r="D61" s="346">
        <f t="shared" ref="D61:D64" si="8">C61-B61</f>
        <v>8938.08183812498</v>
      </c>
      <c r="E61" s="347">
        <f t="shared" si="6"/>
        <v>3.8884414018921</v>
      </c>
    </row>
    <row r="62" ht="18" customHeight="1" spans="1:5">
      <c r="A62" s="349" t="s">
        <v>86</v>
      </c>
      <c r="B62" s="371">
        <f>B6</f>
        <v>124903</v>
      </c>
      <c r="C62" s="362">
        <f>C6</f>
        <v>122240.8814705</v>
      </c>
      <c r="D62" s="346">
        <f t="shared" si="8"/>
        <v>-2662.1185295</v>
      </c>
      <c r="E62" s="347">
        <f t="shared" si="6"/>
        <v>-2.13134875023018</v>
      </c>
    </row>
    <row r="63" ht="18" customHeight="1" spans="1:5">
      <c r="A63" s="349" t="s">
        <v>87</v>
      </c>
      <c r="B63" s="371">
        <f>B9/0.5*0.08+B10/0.4*0.15+B11/0.4*0.15</f>
        <v>25726.84</v>
      </c>
      <c r="C63" s="362">
        <f>C9/0.5*0.08+C10/0.4*0.15+C11/0.4*0.15</f>
        <v>25376.040367625</v>
      </c>
      <c r="D63" s="346">
        <f t="shared" si="8"/>
        <v>-350.799632375001</v>
      </c>
      <c r="E63" s="347">
        <f t="shared" si="6"/>
        <v>-1.36355507468077</v>
      </c>
    </row>
    <row r="64" ht="15" spans="1:5">
      <c r="A64" s="349" t="s">
        <v>88</v>
      </c>
      <c r="B64" s="389">
        <v>79233</v>
      </c>
      <c r="C64" s="372">
        <v>91184</v>
      </c>
      <c r="D64" s="346">
        <f t="shared" si="8"/>
        <v>11951</v>
      </c>
      <c r="E64" s="347">
        <f t="shared" si="6"/>
        <v>15.0833617305921</v>
      </c>
    </row>
    <row r="65" ht="15" spans="1:5">
      <c r="A65" s="348" t="s">
        <v>90</v>
      </c>
      <c r="B65" s="388">
        <f>B66+B67+B68+B69+B70</f>
        <v>109957</v>
      </c>
      <c r="C65" s="346">
        <f>C66+C67+C68+C69+C70</f>
        <v>121331.21</v>
      </c>
      <c r="D65" s="346">
        <f t="shared" ref="D65:D67" si="9">C65-B65</f>
        <v>11374.21</v>
      </c>
      <c r="E65" s="347">
        <f t="shared" si="6"/>
        <v>10.3442345644206</v>
      </c>
    </row>
    <row r="66" ht="18" customHeight="1" spans="1:5">
      <c r="A66" s="348" t="s">
        <v>181</v>
      </c>
      <c r="B66" s="357">
        <v>100151</v>
      </c>
      <c r="C66" s="351">
        <v>93493</v>
      </c>
      <c r="D66" s="346">
        <f t="shared" si="9"/>
        <v>-6658</v>
      </c>
      <c r="E66" s="347">
        <f t="shared" si="6"/>
        <v>-6.64796157801719</v>
      </c>
    </row>
    <row r="67" ht="18" customHeight="1" spans="1:5">
      <c r="A67" s="348" t="s">
        <v>182</v>
      </c>
      <c r="B67" s="357">
        <v>6574</v>
      </c>
      <c r="C67" s="351">
        <f>5334+13175+2+2593</f>
        <v>21104</v>
      </c>
      <c r="D67" s="346">
        <f t="shared" si="9"/>
        <v>14530</v>
      </c>
      <c r="E67" s="347">
        <f t="shared" si="6"/>
        <v>221.022208700943</v>
      </c>
    </row>
    <row r="68" ht="18" customHeight="1" spans="1:5">
      <c r="A68" s="348" t="s">
        <v>183</v>
      </c>
      <c r="B68" s="371"/>
      <c r="C68" s="362">
        <v>3823.21</v>
      </c>
      <c r="D68" s="345"/>
      <c r="E68" s="347"/>
    </row>
    <row r="69" ht="18" customHeight="1" spans="1:5">
      <c r="A69" s="348" t="s">
        <v>184</v>
      </c>
      <c r="B69" s="371"/>
      <c r="C69" s="363"/>
      <c r="D69" s="345"/>
      <c r="E69" s="347"/>
    </row>
    <row r="70" ht="18" customHeight="1" spans="1:5">
      <c r="A70" s="348" t="s">
        <v>185</v>
      </c>
      <c r="B70" s="371">
        <v>3232</v>
      </c>
      <c r="C70" s="362">
        <v>2911</v>
      </c>
      <c r="D70" s="346"/>
      <c r="E70" s="347">
        <f>D70/B70*100</f>
        <v>0</v>
      </c>
    </row>
    <row r="71" ht="15.75" spans="1:5">
      <c r="A71" s="390" t="s">
        <v>92</v>
      </c>
      <c r="B71" s="391">
        <v>0</v>
      </c>
      <c r="C71" s="391">
        <v>0</v>
      </c>
      <c r="D71" s="391"/>
      <c r="E71" s="368"/>
    </row>
  </sheetData>
  <mergeCells count="2">
    <mergeCell ref="A1:E1"/>
    <mergeCell ref="B2:E2"/>
  </mergeCells>
  <printOptions horizontalCentered="1"/>
  <pageMargins left="0.708333333333333" right="0.708333333333333" top="0.747916666666667" bottom="0.747916666666667" header="0.314583333333333" footer="0.314583333333333"/>
  <pageSetup paperSize="9" firstPageNumber="13"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封面 </vt:lpstr>
      <vt:lpstr>目录</vt:lpstr>
      <vt:lpstr>2023年咸宁高新区预算执行情况表</vt:lpstr>
      <vt:lpstr>2024年咸宁高新区预算收支情况表</vt:lpstr>
      <vt:lpstr>2024年咸宁高新区一般公共预算支出情况表</vt:lpstr>
      <vt:lpstr>2024年高新区部门预算支出</vt:lpstr>
      <vt:lpstr>封面  </vt:lpstr>
      <vt:lpstr>目录 </vt:lpstr>
      <vt:lpstr>2024年咸宁高新区预算执行情况表  </vt:lpstr>
      <vt:lpstr>2025年咸宁高新区预算收支情况表 </vt:lpstr>
      <vt:lpstr>2025年咸宁高新区一般公共预算支出情况表 </vt:lpstr>
      <vt:lpstr>2025年高新区部门预算支出 </vt:lpstr>
      <vt:lpstr>人员类支出  </vt:lpstr>
      <vt:lpstr>运转类支出明细 </vt:lpstr>
      <vt:lpstr>特定目标类支出明细</vt:lpstr>
      <vt:lpstr>市直派出机构服务园区专项明细 </vt:lpstr>
      <vt:lpstr>基金收入预算  </vt:lpstr>
      <vt:lpstr>基金支出预算 </vt:lpstr>
      <vt:lpstr>基金收入预算 </vt:lpstr>
      <vt:lpstr>基金支出预算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2020-02-26T16:44:00Z</dcterms:created>
  <cp:lastPrinted>2021-08-24T17:16:00Z</cp:lastPrinted>
  <dcterms:modified xsi:type="dcterms:W3CDTF">2026-05-22T11:16:57Z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30CAB6FAB138487D88E334E247CC60E7</vt:lpwstr>
  </property>
  <property fmtid="{D5CDD505-2E9C-101B-9397-08002B2CF9AE}" pid="4" name="KSOReadingLayout">
    <vt:bool>true</vt:bool>
  </property>
</Properties>
</file>