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firstSheet="11" activeTab="15"/>
  </bookViews>
  <sheets>
    <sheet name="封面 " sheetId="1" state="hidden" r:id="rId1"/>
    <sheet name="目录" sheetId="2" state="hidden" r:id="rId2"/>
    <sheet name="2023年咸宁高新区预算执行情况表" sheetId="3" state="hidden" r:id="rId3"/>
    <sheet name="2024年咸宁高新区预算收支情况表" sheetId="4" state="hidden" r:id="rId4"/>
    <sheet name="2024年咸宁高新区一般公共预算支出情况表" sheetId="5" state="hidden" r:id="rId5"/>
    <sheet name="2024年高新区部门预算支出" sheetId="6" state="hidden" r:id="rId6"/>
    <sheet name="封面  " sheetId="7" r:id="rId7"/>
    <sheet name="目录 " sheetId="8" r:id="rId8"/>
    <sheet name="2025年咸宁高新区预算执行情况表  " sheetId="9" r:id="rId9"/>
    <sheet name="2026年咸宁高新区预算收支情况表 " sheetId="10" r:id="rId10"/>
    <sheet name="2026年咸宁高新区一般公共预算支出情况表 " sheetId="11" r:id="rId11"/>
    <sheet name="2026年高新区部门预算支出 " sheetId="12" r:id="rId12"/>
    <sheet name="人员类支出  " sheetId="13" r:id="rId13"/>
    <sheet name="运转类支出明细 " sheetId="14" r:id="rId14"/>
    <sheet name="特定目标类支出明细" sheetId="15" r:id="rId15"/>
    <sheet name="市直派出机构服务园区专项明细" sheetId="16" r:id="rId16"/>
    <sheet name="基金收入预算  " sheetId="17" r:id="rId17"/>
    <sheet name="基金支出预算 " sheetId="18" r:id="rId18"/>
    <sheet name="国有资本经营预算收入预算" sheetId="19" r:id="rId19"/>
    <sheet name="国有资本经营预算支出预算" sheetId="20" r:id="rId20"/>
    <sheet name="社会保险基金收入预算" sheetId="21" r:id="rId21"/>
    <sheet name="社会保险基金支出预算" sheetId="22" r:id="rId22"/>
    <sheet name="基金收入预算 " sheetId="23" state="hidden" r:id="rId23"/>
    <sheet name="基金支出预算  " sheetId="24" state="hidden" r:id="rId24"/>
  </sheets>
  <definedNames>
    <definedName name="_xlnm.Print_Titles" localSheetId="8">'2025年咸宁高新区预算执行情况表  '!$1:$3</definedName>
    <definedName name="_xlnm.Print_Area" localSheetId="7">#REF!</definedName>
    <definedName name="_xlnm.Print_Titles" localSheetId="3">'2024年咸宁高新区预算收支情况表'!$1:$3</definedName>
    <definedName name="_xlnm.Print_Area" localSheetId="0" hidden="1">#REF!</definedName>
    <definedName name="_xlnm.Print_Titles" localSheetId="15">市直派出机构服务园区专项明细!$1:$5</definedName>
    <definedName name="_xlnm._FilterDatabase" localSheetId="15">市直派出机构服务园区专项明细!$A$2:$H$43</definedName>
    <definedName name="_xlnm.Print_Titles" hidden="1">#N/A</definedName>
    <definedName name="_xlnm.Print_Area" hidden="1">#REF!</definedName>
    <definedName name="_xlnm._FilterDatabase" localSheetId="14">特定目标类支出明细!$A$2:$H$178</definedName>
    <definedName name="_xlnm.Print_Titles" localSheetId="14">特定目标类支出明细!$1:$5</definedName>
    <definedName name="_xlnm.Print_Area" localSheetId="14" hidden="1">#REF!</definedName>
    <definedName name="_xlnm.Print_Area" localSheetId="1">#REF!</definedName>
    <definedName name="_xlnm.Print_Titles" localSheetId="9">'2026年咸宁高新区预算收支情况表 '!$1:$3</definedName>
    <definedName name="_xlnm._FilterDatabase" localSheetId="13">'运转类支出明细 '!$A$9:$Z$9</definedName>
    <definedName name="_xlnm.Print_Area" localSheetId="6" hidden="1">#REF!</definedName>
    <definedName name="_xlnm.Print_Titles" localSheetId="2">'2023年咸宁高新区预算执行情况表'!$1:$3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<sst xmlns="http://schemas.openxmlformats.org/spreadsheetml/2006/main" count="1286" uniqueCount="876">
  <si>
    <r>
      <rPr>
        <sz val="36"/>
        <color rgb="FF000000"/>
        <rFont val="方正小标宋简体"/>
        <charset val="134"/>
      </rPr>
      <t>咸宁高新技术产业开发区
2023年预算执行情况和2024年财政预算</t>
    </r>
    <r>
      <rPr>
        <sz val="28"/>
        <color rgb="FF000000"/>
        <rFont val="方正小标宋简体"/>
        <charset val="134"/>
      </rPr>
      <t xml:space="preserve">
</t>
    </r>
    <r>
      <rPr>
        <sz val="16"/>
        <color rgb="FF000000"/>
        <rFont val="楷体_GB2312"/>
        <charset val="134"/>
      </rPr>
      <t>编制单位：咸宁高新区财金局
编制日期：二</t>
    </r>
    <r>
      <rPr>
        <sz val="16"/>
        <color rgb="FF000000"/>
        <rFont val="宋体"/>
        <charset val="134"/>
      </rPr>
      <t>〇</t>
    </r>
    <r>
      <rPr>
        <sz val="16"/>
        <color rgb="FF000000"/>
        <rFont val="楷体_GB2312"/>
        <charset val="134"/>
      </rPr>
      <t>二四年</t>
    </r>
  </si>
  <si>
    <t>目       录</t>
  </si>
  <si>
    <t>首   页：</t>
  </si>
  <si>
    <t>关于2023年咸宁高新区预算执行情况说明………………………………………………………</t>
  </si>
  <si>
    <t>关于2024年咸宁高新区预算编制情况汇报………………………………………………………</t>
  </si>
  <si>
    <t>表   一：</t>
  </si>
  <si>
    <t>2023年咸宁高新区预算执行情况表…………………………………………………</t>
  </si>
  <si>
    <t>表   二：</t>
  </si>
  <si>
    <t>2024年咸宁高新区预算收支情况表………………………………………………………</t>
  </si>
  <si>
    <t>表   三：</t>
  </si>
  <si>
    <t>2024年咸宁高新区一般公共预算支出情况表………………………………………………</t>
  </si>
  <si>
    <t>表   四：</t>
  </si>
  <si>
    <t>2024年咸宁高新区部门预算支出情况表…………………………………………</t>
  </si>
  <si>
    <t>表   五：</t>
  </si>
  <si>
    <t>2024年咸宁高新区人员支出预算表……………………………………………………</t>
  </si>
  <si>
    <t>表   六：</t>
  </si>
  <si>
    <t>2024年咸宁高新区运转支出情况表…………………………………………………………</t>
  </si>
  <si>
    <t>表   七：</t>
  </si>
  <si>
    <t>2024年咸宁高新区特定目标支出明细表…………………………………………</t>
  </si>
  <si>
    <t>表   八：</t>
  </si>
  <si>
    <t>2024年咸宁高新区基金预算--基金收入预算表………………………………………</t>
  </si>
  <si>
    <t>表   九：</t>
  </si>
  <si>
    <t>2024年咸宁高新区基金预算--基金支出预算表………………………………………</t>
  </si>
  <si>
    <t>2023年咸宁高新区预算执行情况表</t>
  </si>
  <si>
    <t>项            目</t>
  </si>
  <si>
    <t>2022年决算数</t>
  </si>
  <si>
    <t>2023年完成数</t>
  </si>
  <si>
    <t>比上年+、-       
金额</t>
  </si>
  <si>
    <t>比上年+、-%</t>
  </si>
  <si>
    <t>收  入  合  计</t>
  </si>
  <si>
    <t>一、公共预算总收入</t>
  </si>
  <si>
    <t xml:space="preserve"> （一）本级征收—中央预算收入</t>
  </si>
  <si>
    <t xml:space="preserve"> （二）本级征收—一般公共预算收入</t>
  </si>
  <si>
    <t xml:space="preserve">  1.税收收入</t>
  </si>
  <si>
    <t xml:space="preserve">    增值税</t>
  </si>
  <si>
    <t xml:space="preserve">    企业所得税</t>
  </si>
  <si>
    <t xml:space="preserve">    个人所得税</t>
  </si>
  <si>
    <t xml:space="preserve">    资源税</t>
  </si>
  <si>
    <t xml:space="preserve">    城市建设维护税</t>
  </si>
  <si>
    <t xml:space="preserve">    房产税</t>
  </si>
  <si>
    <t xml:space="preserve">    印花税</t>
  </si>
  <si>
    <t xml:space="preserve">    城镇土地使用税</t>
  </si>
  <si>
    <t xml:space="preserve">    土地增值税 </t>
  </si>
  <si>
    <t xml:space="preserve">    车船税</t>
  </si>
  <si>
    <t xml:space="preserve">    耕地占用税 </t>
  </si>
  <si>
    <t xml:space="preserve">    契税</t>
  </si>
  <si>
    <t xml:space="preserve">    环境保护税</t>
  </si>
  <si>
    <t xml:space="preserve">    其他税收收入</t>
  </si>
  <si>
    <t xml:space="preserve">  2.非税收入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</si>
  <si>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</si>
  <si>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</si>
  <si>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</si>
  <si>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</si>
  <si>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</si>
  <si>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政府住房基金收入</t>
  </si>
  <si>
    <t xml:space="preserve">    公租房租金收入</t>
  </si>
  <si>
    <t xml:space="preserve">    其他收入</t>
  </si>
  <si>
    <t xml:space="preserve">  3.上年结余结转资金</t>
  </si>
  <si>
    <t>二、政府性基金收入</t>
  </si>
  <si>
    <t xml:space="preserve"> （一）本级收入</t>
  </si>
  <si>
    <t xml:space="preserve">  (二）上级专项债收入</t>
  </si>
  <si>
    <t>（三）上级补助基金</t>
  </si>
  <si>
    <t xml:space="preserve"> （四）上年结余结转</t>
  </si>
  <si>
    <t>支  出  合  计</t>
  </si>
  <si>
    <t>一、公共预算支出</t>
  </si>
  <si>
    <t xml:space="preserve">    一般公共服务</t>
  </si>
  <si>
    <t xml:space="preserve">    公共安全</t>
  </si>
  <si>
    <t xml:space="preserve">    教育</t>
  </si>
  <si>
    <t xml:space="preserve">    科学技术</t>
  </si>
  <si>
    <t xml:space="preserve">    文化旅游体育与传媒支出</t>
  </si>
  <si>
    <t xml:space="preserve">    社会保障和就业</t>
  </si>
  <si>
    <t xml:space="preserve">    卫生健康</t>
  </si>
  <si>
    <t xml:space="preserve">    环境保护</t>
  </si>
  <si>
    <t xml:space="preserve">    城乡社区事务</t>
  </si>
  <si>
    <t xml:space="preserve">    农林水事务</t>
  </si>
  <si>
    <t xml:space="preserve">    交通运输</t>
  </si>
  <si>
    <t xml:space="preserve">    资源勘探电力信息等事务</t>
  </si>
  <si>
    <t xml:space="preserve">    商业服务业等事务</t>
  </si>
  <si>
    <t xml:space="preserve">    金融支出</t>
  </si>
  <si>
    <t xml:space="preserve">  自然资源海洋气象等支出</t>
  </si>
  <si>
    <t xml:space="preserve">    住房保障支出</t>
  </si>
  <si>
    <t xml:space="preserve">  粮油物资储备支出</t>
  </si>
  <si>
    <t xml:space="preserve">    灾害防治及应急管理</t>
  </si>
  <si>
    <t xml:space="preserve">    其他支出</t>
  </si>
  <si>
    <t xml:space="preserve">    预备费</t>
  </si>
  <si>
    <t>二、上解上级支出</t>
  </si>
  <si>
    <t xml:space="preserve">    上划中央支出</t>
  </si>
  <si>
    <t xml:space="preserve">    上解省级支出</t>
  </si>
  <si>
    <t xml:space="preserve">    上解市级支出</t>
  </si>
  <si>
    <r>
      <rPr>
        <sz val="12"/>
        <rFont val="Times New Roman"/>
        <charset val="134"/>
      </rPr>
      <t>79268(</t>
    </r>
    <r>
      <rPr>
        <sz val="12"/>
        <rFont val="方正书宋_GBK"/>
        <charset val="134"/>
      </rPr>
      <t>其中包含咸安区结算资金</t>
    </r>
    <r>
      <rPr>
        <sz val="12"/>
        <rFont val="Times New Roman"/>
        <charset val="134"/>
      </rPr>
      <t>2653</t>
    </r>
    <r>
      <rPr>
        <sz val="12"/>
        <rFont val="方正书宋_GBK"/>
        <charset val="134"/>
      </rPr>
      <t>、城管结算</t>
    </r>
    <r>
      <rPr>
        <sz val="12"/>
        <rFont val="Times New Roman"/>
        <charset val="134"/>
      </rPr>
      <t>4420</t>
    </r>
    <r>
      <rPr>
        <sz val="12"/>
        <rFont val="方正书宋_GBK"/>
        <charset val="134"/>
      </rPr>
      <t>、湖科结算</t>
    </r>
    <r>
      <rPr>
        <sz val="12"/>
        <rFont val="Times New Roman"/>
        <charset val="134"/>
      </rPr>
      <t>2000</t>
    </r>
    <r>
      <rPr>
        <sz val="12"/>
        <rFont val="方正书宋_GBK"/>
        <charset val="134"/>
      </rPr>
      <t>等）</t>
    </r>
  </si>
  <si>
    <t>三、政府性基金支出</t>
  </si>
  <si>
    <t>四、结转下年支出</t>
  </si>
  <si>
    <t>年  终  结  余</t>
  </si>
  <si>
    <t>2024年咸宁高新区预算收支情况表</t>
  </si>
  <si>
    <t>2024年预算数</t>
  </si>
  <si>
    <t xml:space="preserve"> 3.上年结余结转资金</t>
  </si>
  <si>
    <t xml:space="preserve"> （三）上年结余结转</t>
  </si>
  <si>
    <r>
      <rPr>
        <sz val="12"/>
        <rFont val="Times New Roman"/>
        <charset val="134"/>
      </rPr>
      <t>84678(</t>
    </r>
    <r>
      <rPr>
        <sz val="12"/>
        <rFont val="方正书宋_GBK"/>
        <charset val="134"/>
      </rPr>
      <t>其中包含咸安区结算资金</t>
    </r>
    <r>
      <rPr>
        <sz val="12"/>
        <rFont val="Times New Roman"/>
        <charset val="134"/>
      </rPr>
      <t>2653</t>
    </r>
    <r>
      <rPr>
        <sz val="12"/>
        <rFont val="方正书宋_GBK"/>
        <charset val="134"/>
      </rPr>
      <t>、城管结算</t>
    </r>
    <r>
      <rPr>
        <sz val="12"/>
        <rFont val="Times New Roman"/>
        <charset val="134"/>
      </rPr>
      <t>4420</t>
    </r>
    <r>
      <rPr>
        <sz val="12"/>
        <rFont val="方正书宋_GBK"/>
        <charset val="134"/>
      </rPr>
      <t>、湖科结算</t>
    </r>
    <r>
      <rPr>
        <sz val="12"/>
        <rFont val="Times New Roman"/>
        <charset val="134"/>
      </rPr>
      <t>2000</t>
    </r>
    <r>
      <rPr>
        <sz val="12"/>
        <rFont val="方正书宋_GBK"/>
        <charset val="134"/>
      </rPr>
      <t>等</t>
    </r>
  </si>
  <si>
    <t>2024年咸宁高新区一般公共预算支出情况表</t>
  </si>
  <si>
    <t>表四</t>
  </si>
  <si>
    <t>单位：万元</t>
  </si>
  <si>
    <t>单位名称（项目）</t>
  </si>
  <si>
    <t>合  计</t>
  </si>
  <si>
    <t>本级财力安排</t>
  </si>
  <si>
    <t>上 级      转移支付</t>
  </si>
  <si>
    <t>备 注</t>
  </si>
  <si>
    <t>小计</t>
  </si>
  <si>
    <t>管委会      机关</t>
  </si>
  <si>
    <t>市直
派出机构</t>
  </si>
  <si>
    <t>管委会    专项</t>
  </si>
  <si>
    <t>合    计</t>
  </si>
  <si>
    <t>一、人员支出</t>
  </si>
  <si>
    <t>二、运转支出</t>
  </si>
  <si>
    <t xml:space="preserve">  1.运转项目公用经费</t>
  </si>
  <si>
    <t xml:space="preserve">  2.其他运转类项目</t>
  </si>
  <si>
    <t xml:space="preserve">    其中：公务招待费</t>
  </si>
  <si>
    <t xml:space="preserve">         车辆运行经费</t>
  </si>
  <si>
    <t xml:space="preserve">         公务车购置</t>
  </si>
  <si>
    <t xml:space="preserve">         因公出国</t>
  </si>
  <si>
    <t>三、特定目标支出</t>
  </si>
  <si>
    <t xml:space="preserve">    其中：招商经费—商务接待费</t>
  </si>
  <si>
    <t xml:space="preserve">          招商经费—招商引资业务费</t>
  </si>
  <si>
    <t>2024年高新区部门预算情况表（按在编人数计算）</t>
  </si>
  <si>
    <t>表六</t>
  </si>
  <si>
    <t>人员编制数</t>
  </si>
  <si>
    <t>合 计</t>
  </si>
  <si>
    <t>基本保障支出</t>
  </si>
  <si>
    <t>项目支出</t>
  </si>
  <si>
    <t>小 计</t>
  </si>
  <si>
    <t>工资及福       利支出</t>
  </si>
  <si>
    <t>对个人和家庭的补助支出</t>
  </si>
  <si>
    <t>公用        经费</t>
  </si>
  <si>
    <t>其他运转经费</t>
  </si>
  <si>
    <t>公共预算</t>
  </si>
  <si>
    <t>其他预算</t>
  </si>
  <si>
    <r>
      <rPr>
        <b/>
        <sz val="11"/>
        <rFont val="楷体_GB2312"/>
        <charset val="134"/>
      </rPr>
      <t>合</t>
    </r>
    <r>
      <rPr>
        <b/>
        <sz val="11"/>
        <rFont val="Times New Roman"/>
        <charset val="0"/>
      </rPr>
      <t xml:space="preserve">  </t>
    </r>
    <r>
      <rPr>
        <b/>
        <sz val="11"/>
        <rFont val="楷体_GB2312"/>
        <charset val="134"/>
      </rPr>
      <t>计</t>
    </r>
  </si>
  <si>
    <t>1.</t>
  </si>
  <si>
    <t>办公室</t>
  </si>
  <si>
    <t>2.</t>
  </si>
  <si>
    <r>
      <rPr>
        <sz val="11"/>
        <rFont val="楷体_GB2312"/>
        <charset val="134"/>
      </rPr>
      <t>党群工作部</t>
    </r>
  </si>
  <si>
    <t>3.</t>
  </si>
  <si>
    <t>科创局</t>
  </si>
  <si>
    <t>4.</t>
  </si>
  <si>
    <t>财金局</t>
  </si>
  <si>
    <t>5.</t>
  </si>
  <si>
    <r>
      <rPr>
        <sz val="11"/>
        <rFont val="楷体_GB2312"/>
        <charset val="134"/>
      </rPr>
      <t>招商局</t>
    </r>
  </si>
  <si>
    <t>6.</t>
  </si>
  <si>
    <r>
      <rPr>
        <sz val="11"/>
        <rFont val="楷体_GB2312"/>
        <charset val="134"/>
      </rPr>
      <t>政务服务局</t>
    </r>
  </si>
  <si>
    <t>7.</t>
  </si>
  <si>
    <t>建管局</t>
  </si>
  <si>
    <t>8.</t>
  </si>
  <si>
    <r>
      <rPr>
        <sz val="11"/>
        <rFont val="楷体_GB2312"/>
        <charset val="134"/>
      </rPr>
      <t>纪工委（监察局）</t>
    </r>
  </si>
  <si>
    <t>9.</t>
  </si>
  <si>
    <t>咸嘉临港新城</t>
  </si>
  <si>
    <t>10.</t>
  </si>
  <si>
    <r>
      <rPr>
        <sz val="11"/>
        <rFont val="楷体_GB2312"/>
        <charset val="134"/>
      </rPr>
      <t>市直派出机构</t>
    </r>
  </si>
  <si>
    <t>——</t>
  </si>
  <si>
    <t>备注：</t>
  </si>
  <si>
    <t>管委会运转类经费及人员经费均由办公室统一申报，故均记在办公室名下</t>
  </si>
  <si>
    <r>
      <rPr>
        <sz val="36"/>
        <color rgb="FF000000"/>
        <rFont val="方正小标宋简体"/>
        <charset val="134"/>
      </rPr>
      <t xml:space="preserve">咸宁高新技术产业开发区
2025年预算执行情况和2026年财政预算
</t>
    </r>
    <r>
      <rPr>
        <sz val="16"/>
        <color rgb="FF000000"/>
        <rFont val="楷体_GB2312"/>
        <charset val="134"/>
      </rPr>
      <t>编制单位：咸宁高新区财金局</t>
    </r>
    <r>
      <rPr>
        <sz val="36"/>
        <color rgb="FF000000"/>
        <rFont val="方正小标宋简体"/>
        <charset val="134"/>
      </rPr>
      <t xml:space="preserve">
</t>
    </r>
    <r>
      <rPr>
        <sz val="16"/>
        <color rgb="FF000000"/>
        <rFont val="楷体_GB2312"/>
        <charset val="134"/>
      </rPr>
      <t>编制日期：二</t>
    </r>
    <r>
      <rPr>
        <sz val="16"/>
        <color rgb="FF000000"/>
        <rFont val="宋体"/>
        <charset val="134"/>
      </rPr>
      <t>〇</t>
    </r>
    <r>
      <rPr>
        <sz val="16"/>
        <color rgb="FF000000"/>
        <rFont val="楷体_GB2312"/>
        <charset val="134"/>
      </rPr>
      <t>二六年</t>
    </r>
  </si>
  <si>
    <t>关于2025年咸宁高新区预算执行情况说明………………………………………………………</t>
  </si>
  <si>
    <t>关于2026年咸宁高新区预算编制情况汇报………………………………………………………</t>
  </si>
  <si>
    <t>2025年咸宁高新区预算执行情况表……………………………………………………</t>
  </si>
  <si>
    <t>2026年咸宁高新区预算收支情况表………………………………………………………</t>
  </si>
  <si>
    <t>2026年咸宁高新区一般公共预算支出情况表………………………………………………</t>
  </si>
  <si>
    <t>2026年咸宁高新区部门预算支出情况表………………………………………………</t>
  </si>
  <si>
    <t>2026年咸宁高新区人员支出预算表……………………………………………………</t>
  </si>
  <si>
    <t>2026年咸宁高新区运转支出情况表…………………………………………………………</t>
  </si>
  <si>
    <t>2026年咸宁高新区特定目标支出明细表………………………………………………</t>
  </si>
  <si>
    <t>2026年咸宁高新区市直派出机构支出明细表…………………………………………</t>
  </si>
  <si>
    <t>2026年咸宁高新区政府性基金预算--政府性基金收入预算表………………………………………</t>
  </si>
  <si>
    <t>表   十：</t>
  </si>
  <si>
    <t>2026年咸宁高新区政府性基金预算--政府性基金支出预算表………………………………………</t>
  </si>
  <si>
    <t>表   十一：</t>
  </si>
  <si>
    <t>2026年咸宁高新区国有资本经营预算收入预算表………………………………………</t>
  </si>
  <si>
    <t>表   十二：</t>
  </si>
  <si>
    <t>2026年咸宁高新区国有资本经营预算支出预算表………………………………………</t>
  </si>
  <si>
    <t>表   十三：</t>
  </si>
  <si>
    <t>2026年咸宁高新区社会保险基金收入预算表……………………………………………</t>
  </si>
  <si>
    <t>表   十四：</t>
  </si>
  <si>
    <t>2026年咸宁高新区社会保险基金支出预算表……………………………………………</t>
  </si>
  <si>
    <t>2025年咸宁高新区预算执行情况表</t>
  </si>
  <si>
    <t>表一</t>
  </si>
  <si>
    <t>2024年决算数</t>
  </si>
  <si>
    <t>2025年完成数</t>
  </si>
  <si>
    <t xml:space="preserve">    城市维护建设税</t>
  </si>
  <si>
    <t xml:space="preserve">  (三）专项债利息收入</t>
  </si>
  <si>
    <t xml:space="preserve"> （四）上级补助基金</t>
  </si>
  <si>
    <t xml:space="preserve"> （五）上年结余结转</t>
  </si>
  <si>
    <t xml:space="preserve">    一般公共服务支出</t>
  </si>
  <si>
    <t xml:space="preserve">    公共安全支出</t>
  </si>
  <si>
    <t xml:space="preserve">    教育支出</t>
  </si>
  <si>
    <t xml:space="preserve">    科学技术支出</t>
  </si>
  <si>
    <t xml:space="preserve">    社会保障和就业支出</t>
  </si>
  <si>
    <t xml:space="preserve">    卫生健康支出</t>
  </si>
  <si>
    <t xml:space="preserve">    节能环保支出</t>
  </si>
  <si>
    <t xml:space="preserve">    城乡社区支出</t>
  </si>
  <si>
    <t xml:space="preserve">    农林水支出</t>
  </si>
  <si>
    <t xml:space="preserve">    资源勘探工业信息化等支出</t>
  </si>
  <si>
    <t xml:space="preserve">    商业服务业等支出</t>
  </si>
  <si>
    <t xml:space="preserve">    自然资源海洋气象等支出</t>
  </si>
  <si>
    <t xml:space="preserve">    粮油物资储备支出</t>
  </si>
  <si>
    <t xml:space="preserve">    灾害防治及应急管理支出</t>
  </si>
  <si>
    <t xml:space="preserve"> （一）国有土地使用权出让安排的支出</t>
  </si>
  <si>
    <t xml:space="preserve">  (二）上级专项债支出</t>
  </si>
  <si>
    <t xml:space="preserve">  (三）专项债利息支出</t>
  </si>
  <si>
    <t xml:space="preserve"> （四）其他政府性基金支出</t>
  </si>
  <si>
    <t xml:space="preserve"> （五）结转下年支出</t>
  </si>
  <si>
    <t>2026年咸宁高新区预算收支情况表</t>
  </si>
  <si>
    <t>表二</t>
  </si>
  <si>
    <t>2026年预算数</t>
  </si>
  <si>
    <t>2026年咸宁高新区一般公共预算支出情况表</t>
  </si>
  <si>
    <t>表三</t>
  </si>
  <si>
    <t>咸嘉临港</t>
  </si>
  <si>
    <t>凤凰工业园</t>
  </si>
  <si>
    <t>2026年高新区部门预算情况表（按在编人数计算）</t>
  </si>
  <si>
    <t>工资及福利支出</t>
  </si>
  <si>
    <t>员额制支出</t>
  </si>
  <si>
    <t>综合局</t>
  </si>
  <si>
    <t>招商(公司)</t>
  </si>
  <si>
    <t>营建局</t>
  </si>
  <si>
    <t>纪监工委办</t>
  </si>
  <si>
    <t>应急事务部</t>
  </si>
  <si>
    <t>大健康食品产业园办</t>
  </si>
  <si>
    <t>11.</t>
  </si>
  <si>
    <t>新材料产业园办</t>
  </si>
  <si>
    <t>12.</t>
  </si>
  <si>
    <t>智能制造产业园办</t>
  </si>
  <si>
    <t>13.</t>
  </si>
  <si>
    <t>科创中心</t>
  </si>
  <si>
    <t>14.</t>
  </si>
  <si>
    <t>市直派出机构</t>
  </si>
  <si>
    <t>管委会运转类经费及人员经费均由综合局统一申报，故均记在办公室名下。园办及科创中心纳入管委会专项</t>
  </si>
  <si>
    <t>2026年咸宁高新区一般公共预算--人员类支出明细表</t>
  </si>
  <si>
    <t>表五-1</t>
  </si>
  <si>
    <t>部门单位</t>
  </si>
  <si>
    <t>人事信息</t>
  </si>
  <si>
    <r>
      <rPr>
        <b/>
        <sz val="14"/>
        <color rgb="FF000000"/>
        <rFont val="仿宋_GB2312"/>
        <charset val="134"/>
      </rPr>
      <t>编制</t>
    </r>
    <r>
      <rPr>
        <sz val="14"/>
        <color rgb="FF000000"/>
        <rFont val="仿宋_GB2312"/>
        <charset val="134"/>
      </rPr>
      <t xml:space="preserve">
</t>
    </r>
    <r>
      <rPr>
        <b/>
        <sz val="14"/>
        <color rgb="FF000000"/>
        <rFont val="仿宋_GB2312"/>
        <charset val="134"/>
      </rPr>
      <t>人数</t>
    </r>
  </si>
  <si>
    <t>合计</t>
  </si>
  <si>
    <t>基本支出预算数</t>
  </si>
  <si>
    <t>在职</t>
  </si>
  <si>
    <t>退休</t>
  </si>
  <si>
    <t>代课
教师</t>
  </si>
  <si>
    <t>民师
退养</t>
  </si>
  <si>
    <t>遗属</t>
  </si>
  <si>
    <t>工资和福利支出</t>
  </si>
  <si>
    <t>工资福利支出</t>
  </si>
  <si>
    <t>基本工资</t>
  </si>
  <si>
    <t>津补贴</t>
  </si>
  <si>
    <t>奖金(基础绩效）</t>
  </si>
  <si>
    <t>社保费</t>
  </si>
  <si>
    <t>职业年金</t>
  </si>
  <si>
    <t>特岗津贴</t>
  </si>
  <si>
    <t>基本离退休费</t>
  </si>
  <si>
    <t>退休人员津贴(统筹)</t>
  </si>
  <si>
    <t>职工基本医疗保险缴费</t>
  </si>
  <si>
    <t>公务员医疗补助缴费</t>
  </si>
  <si>
    <t>住房
公积金</t>
  </si>
  <si>
    <t>改革性补贴</t>
  </si>
  <si>
    <t>其他社保费用</t>
  </si>
  <si>
    <t>车改补贴</t>
  </si>
  <si>
    <t>伙食补助费</t>
  </si>
  <si>
    <t>其他补助支出</t>
  </si>
  <si>
    <t>一、管委会机关</t>
  </si>
  <si>
    <t>二、咸嘉临港</t>
  </si>
  <si>
    <t>三、凤凰工业园</t>
  </si>
  <si>
    <t>2026年咸宁高新区一般公共预算--员额制支出明细表</t>
  </si>
  <si>
    <t>表五-2</t>
  </si>
  <si>
    <t>人数</t>
  </si>
  <si>
    <t>工资</t>
  </si>
  <si>
    <t>绩效</t>
  </si>
  <si>
    <t>五险一金</t>
  </si>
  <si>
    <t>餐补</t>
  </si>
  <si>
    <t>人才补贴</t>
  </si>
  <si>
    <t>二、凤凰工业园</t>
  </si>
  <si>
    <t>2026年咸宁高新区一般公共预算--运转类支出明细表</t>
  </si>
  <si>
    <t>运转类支出预算数</t>
  </si>
  <si>
    <t>日常办公费</t>
  </si>
  <si>
    <t>办公大楼运维费</t>
  </si>
  <si>
    <t>人员福利相关经费</t>
  </si>
  <si>
    <t>公车购置费</t>
  </si>
  <si>
    <t>公车运行维护费</t>
  </si>
  <si>
    <t>其他交通费</t>
  </si>
  <si>
    <t>信息系统运行维护费</t>
  </si>
  <si>
    <t>因公出国费</t>
  </si>
  <si>
    <t>公务接待费</t>
  </si>
  <si>
    <t>办公费</t>
  </si>
  <si>
    <t>印刷费</t>
  </si>
  <si>
    <t>会议费</t>
  </si>
  <si>
    <t>培训费</t>
  </si>
  <si>
    <t>办公设备购置</t>
  </si>
  <si>
    <t>网络通讯费</t>
  </si>
  <si>
    <t>水费</t>
  </si>
  <si>
    <t>电费</t>
  </si>
  <si>
    <t>物业服务费</t>
  </si>
  <si>
    <t>安保服务费</t>
  </si>
  <si>
    <t>租赁费</t>
  </si>
  <si>
    <t>食堂运营管理费</t>
  </si>
  <si>
    <t>维护费</t>
  </si>
  <si>
    <t>人员工会、福利相关经费</t>
  </si>
  <si>
    <t>其他与个人待遇相关经费</t>
  </si>
  <si>
    <t>一、高新区管委会机关</t>
  </si>
  <si>
    <t>备注：本表所列为保持机关正常运转所需的最低限度的常年支出，不含招商差旅费及特定目标类项目所需的宣传印刷费等，因公出国经费按具体出国人数审核拨付。</t>
  </si>
  <si>
    <r>
      <rPr>
        <sz val="22"/>
        <color rgb="FF000000"/>
        <rFont val="Times New Roman"/>
        <charset val="134"/>
      </rPr>
      <t>2026</t>
    </r>
    <r>
      <rPr>
        <sz val="22"/>
        <color rgb="FF000000"/>
        <rFont val="方正小标宋简体"/>
        <charset val="134"/>
      </rPr>
      <t>年咸宁高新区一般公共预算</t>
    </r>
    <r>
      <rPr>
        <sz val="22"/>
        <color rgb="FF000000"/>
        <rFont val="Times New Roman"/>
        <charset val="134"/>
      </rPr>
      <t>--</t>
    </r>
    <r>
      <rPr>
        <sz val="22"/>
        <color rgb="FF000000"/>
        <rFont val="方正小标宋简体"/>
        <charset val="134"/>
      </rPr>
      <t>特定目标类支出明细表</t>
    </r>
  </si>
  <si>
    <t>表七</t>
  </si>
  <si>
    <r>
      <rPr>
        <sz val="12"/>
        <color rgb="FF000000"/>
        <rFont val="黑体"/>
        <charset val="134"/>
      </rPr>
      <t xml:space="preserve"> </t>
    </r>
    <r>
      <rPr>
        <b/>
        <sz val="12"/>
        <color rgb="FF000000"/>
        <rFont val="黑体"/>
        <charset val="134"/>
      </rPr>
      <t>单位：万元</t>
    </r>
  </si>
  <si>
    <r>
      <rPr>
        <sz val="12"/>
        <color indexed="8"/>
        <rFont val="黑体"/>
        <charset val="134"/>
      </rPr>
      <t>单位名称</t>
    </r>
  </si>
  <si>
    <r>
      <rPr>
        <sz val="12"/>
        <rFont val="黑体"/>
        <charset val="134"/>
      </rPr>
      <t>项目编号</t>
    </r>
  </si>
  <si>
    <r>
      <rPr>
        <sz val="12"/>
        <color indexed="8"/>
        <rFont val="黑体"/>
        <charset val="134"/>
      </rPr>
      <t>项目名称</t>
    </r>
  </si>
  <si>
    <r>
      <rPr>
        <sz val="12"/>
        <color rgb="FF000000"/>
        <rFont val="黑体"/>
        <charset val="134"/>
      </rPr>
      <t>2025</t>
    </r>
    <r>
      <rPr>
        <sz val="12"/>
        <color rgb="FF000000"/>
        <rFont val="黑体"/>
        <charset val="134"/>
      </rPr>
      <t>年</t>
    </r>
  </si>
  <si>
    <r>
      <rPr>
        <sz val="12"/>
        <color rgb="FF000000"/>
        <rFont val="黑体"/>
        <charset val="134"/>
      </rPr>
      <t>2026</t>
    </r>
    <r>
      <rPr>
        <sz val="12"/>
        <color rgb="FF000000"/>
        <rFont val="黑体"/>
        <charset val="134"/>
      </rPr>
      <t>年</t>
    </r>
  </si>
  <si>
    <r>
      <rPr>
        <sz val="12"/>
        <color indexed="8"/>
        <rFont val="黑体"/>
        <charset val="134"/>
      </rPr>
      <t>功能科目</t>
    </r>
  </si>
  <si>
    <r>
      <rPr>
        <sz val="12"/>
        <color indexed="8"/>
        <rFont val="黑体"/>
        <charset val="134"/>
      </rPr>
      <t>备</t>
    </r>
    <r>
      <rPr>
        <sz val="12"/>
        <color indexed="8"/>
        <rFont val="黑体"/>
        <charset val="134"/>
      </rPr>
      <t xml:space="preserve">  注</t>
    </r>
  </si>
  <si>
    <r>
      <rPr>
        <sz val="12"/>
        <color rgb="FF000000"/>
        <rFont val="黑体"/>
        <charset val="134"/>
      </rPr>
      <t>公共预算</t>
    </r>
    <r>
      <rPr>
        <sz val="12"/>
        <color rgb="FF000000"/>
        <rFont val="黑体"/>
        <charset val="134"/>
      </rPr>
      <t xml:space="preserve">
拟安排数</t>
    </r>
  </si>
  <si>
    <r>
      <rPr>
        <sz val="12"/>
        <color rgb="FF000000"/>
        <rFont val="黑体"/>
        <charset val="134"/>
      </rPr>
      <t>公共预算</t>
    </r>
    <r>
      <rPr>
        <sz val="12"/>
        <color rgb="FF000000"/>
        <rFont val="黑体"/>
        <charset val="134"/>
      </rPr>
      <t xml:space="preserve">
申报数</t>
    </r>
  </si>
  <si>
    <t>公共预算
拟安排数</t>
  </si>
  <si>
    <r>
      <rPr>
        <b/>
        <sz val="11"/>
        <color theme="1" tint="0.05"/>
        <rFont val="仿宋_GB2312"/>
        <charset val="134"/>
      </rPr>
      <t>总</t>
    </r>
    <r>
      <rPr>
        <b/>
        <sz val="11"/>
        <color theme="1" tint="0.05"/>
        <rFont val="仿宋_GB2312"/>
        <charset val="134"/>
      </rPr>
      <t xml:space="preserve">    计</t>
    </r>
  </si>
  <si>
    <r>
      <rPr>
        <b/>
        <sz val="11"/>
        <color indexed="8"/>
        <rFont val="KaiTi"/>
        <charset val="134"/>
      </rPr>
      <t>（一）管委会各部门</t>
    </r>
  </si>
  <si>
    <t>小  计</t>
  </si>
  <si>
    <r>
      <rPr>
        <b/>
        <sz val="11"/>
        <rFont val="KaiTi"/>
        <charset val="134"/>
      </rPr>
      <t>1</t>
    </r>
    <r>
      <rPr>
        <b/>
        <sz val="11"/>
        <rFont val="KaiTi"/>
        <charset val="134"/>
      </rPr>
      <t>、综合局</t>
    </r>
  </si>
  <si>
    <t>比上年减少187万元，同比下降12.2%</t>
  </si>
  <si>
    <t>专项活动经费</t>
  </si>
  <si>
    <t>1.春节慰问活动：根据往年此项工作开展情况，慰问群体和范围增加（增加凤凰工业园）
2.夏季送清凉活动：根据往年开展情况，慰问群体和范围增加（增加凤凰工业园），慰问企业数量逐年递增。
3.机关干部职工体检妇检</t>
  </si>
  <si>
    <t>法治保障工作经费</t>
  </si>
  <si>
    <t>1.常年法律顾问服务
2.法律诉讼服务：根据实际工作情况，签订合同约定，编制本项费用20万元
3.宣传经费</t>
  </si>
  <si>
    <t>综合协调工作经费</t>
  </si>
  <si>
    <t>1.机关、宿舍楼的精神文明、卫生宣传
2.国庆、春节机关大楼氛围营造
3.三级干部大会场地、音响、车辆租赁费用
4.企业参会人员凉白开费用</t>
  </si>
  <si>
    <t>管委会聘用及劳务派遣专项经费</t>
  </si>
  <si>
    <t>1.劳务派遣人员工资共505万元：机关当前劳务派遣人员72人，根据情况测算，全年劳务费用505万元
2.劳务派遣绩效考核奖50万元：根据党群部关于劳务派遣人员绩效管理办法，按照优秀比例25%，优秀每人8000，合格每人6000元测算。
3.管委会聘用人员工资及年终奖励：当前聘用人员1名，根据测算，聘用工资9万元；聘用人员年终奖励3万
4.管委会聘用及派遣人员食堂补助：每人380元每月，合计34万元</t>
  </si>
  <si>
    <t>机关整体信息化建设</t>
  </si>
  <si>
    <t>1、计算机终端：采购15台计算机终端
2、流式板式软件：采购流式软件、板式软件各15套
3、打印机：采购20台打印机
4、扫描仪：采购5台扫描仪
5、IPv6系统：对高新区办公网络进行系统升级改造
6、固定资产核查：聘请第三方对高新区固定资产进行核查登记并录入系统，13万元</t>
  </si>
  <si>
    <t>咸宁高新区人事制度改革方案实施工作经费</t>
  </si>
  <si>
    <t>为落实市委市政府关于咸宁高新区体制机制改革工作有关要求，加快推进高新区人事管理制度改革工作，根据前期聘请第三方专业服务机构设计的薪酬体系、绩效考核方案，即时开展人才引进及新招聘人事档案整理等具体工作，需50万元</t>
  </si>
  <si>
    <t>督查工作保障经费</t>
  </si>
  <si>
    <t>1.实地督办活动经费：根据实际工作情况，编制本项费用3万元
2.宣传经费：根据实际工作情况，编制本项费用2万元</t>
  </si>
  <si>
    <t>信息调研和深化改革工作经费</t>
  </si>
  <si>
    <t>1.宣传培训：组织相关部门或企业开展信息调研、深化改革等方面的理论和业务培训。预计2万元
2.调研业务经费：考察地召开调研座谈会的场地租赁、资料打印费用；委托第三方机构采集产业数据、改革案例、政策文件等资料的费用；调研（考察）报告的印刷费用。预计3万元</t>
  </si>
  <si>
    <t>保密管理工作经费</t>
  </si>
  <si>
    <t>1.设备费用：专用打印机耗材采购、保密专用设备维修等，预计不超过3万元。
2.宣传经费：邀请专家宣讲、书籍采购、主题教育宣传物料制作、宣传资料印制等，预计不超过2万元。</t>
  </si>
  <si>
    <t>国家安全专项工作经费</t>
  </si>
  <si>
    <t>1.国安宣传、培训经费：根据高新区实际情况，编制本项费用3万元
2.国安教育基地建设经费：根据教育基地建设规划情况，编制本项费用2万元</t>
  </si>
  <si>
    <t>档案管理工作经费</t>
  </si>
  <si>
    <t>1.档案整理相关工作经费：因2025年体制机制改革，招商引资、工程项目建设和员额制、历史人事档案全面整理工作需要，档案整理工作量和费用有所增加
2.档案基础设施建设：办公室、库房、档案室的日常维护管理、宣传牌制作等。
3.新增档案库房一间及配套实施设备：根据2025年底档案执法检查反馈问题整改要求，高新区现有档案库房不能满足档案管理要求，需新增1间档案库房，并配备档案管理设施设备等</t>
  </si>
  <si>
    <t>政务公开工作经费</t>
  </si>
  <si>
    <t>根据实际工作情况，确保政策解读、第三方评估、公开专栏建设、政府网站及政务新媒体集约化建设等工作顺利开展。</t>
  </si>
  <si>
    <t>文书业务经费</t>
  </si>
  <si>
    <t>上述项目合并</t>
  </si>
  <si>
    <t>常规宣传经费</t>
  </si>
  <si>
    <t>1.新媒体（一网一微）运维。根据2026年度咸宁高新区新媒体运维服务协议。预计25万
2.与咸宁日报签订合作协议。日常新闻采编，年度刊发新闻300篇以上。预计10万
3.与咸宁电视台签订合作协议。日常新闻采编、视频新闻制作等，年度刊发新闻200篇以上。预计10万
4.与香城都市报签订合作协议。日常新闻采编，年度刊发新闻300篇以上。预计5万
5.与省级主流媒体签订合作协议。与湖北日报、湖北电视台等签订合作协议，进行日常新闻采编和专版宣传。预计20万
6.与中国高新技术产业导报等媒体合作。重要新闻采编（该报刊是由科学技术部主管、直接面向高新技术产业领域的全国性报纸）预计5万
7.与国家级媒体合作。与中新网、中国经济时报等签订合作协议，进行日常新闻采编和专版宣传预计15万
8.重大专题宣传。围绕学习贯彻党的二十届四中全会精神、招商引资、产业倍增、科技创新、开发区体制机制改革、优化营商环境、党建及人才工作等开展专题宣传。预计10万
9.根据全市统一安排，邀请市级宣讲团宣讲习近平新时代中国特色社会主义思想和党的二十届四中全会精神；开展信息宣传培训班，邀请省级、市级主流媒体专家授课；参加湖北日报实用技能训练营等。均需支付授课费，正高2000元/次，副高及以下1000元/次。
10.策划并举行高新区形象宣传系列活动。扩大咸宁高新区对外影响力。预计5万元。
预算拟安排数为90万元。</t>
  </si>
  <si>
    <t>食堂修缮及设备更新经费</t>
  </si>
  <si>
    <t>1.食堂修缮：根据改造需求进行市场询价并测算
2.食堂设备更新：根据设备使用年限确定需更新的设备数量，进行市场询价并测算</t>
  </si>
  <si>
    <t>会议室改造修缮经费</t>
  </si>
  <si>
    <t>维修合同</t>
  </si>
  <si>
    <t>文体活动工作经费</t>
  </si>
  <si>
    <t>1.春秋季健步跑活动：参赛服装费用，购买保险。
2.组队参加市直机关职工趣味运动会：参赛服装费用，参赛道具，参赛用水及队员保险。
3.组队参加乒乓球运动会：参赛服装费用，参赛用水及队员保险。
4.组队参加篮球运动会：参赛服装费用，参赛用水及队员保险。
5.举办高新区职工运动会活动：参赛服装费用，购买保险。
6.组队参加冰雪嘉年华活动：参赛服装费用，购买保险。
7.组队参加围棋比赛：参赛服装，购买保险。
8.组队参加象棋比赛：参赛服装，购买保险。
9.高新区2026年拟举办咸宁市首届企业职工篮球联赛。第三方购买服务，承担赛事的策划、实施、物料、场地、宣传等职责，预计40万元</t>
  </si>
  <si>
    <t>公益活动经费</t>
  </si>
  <si>
    <t>1.无偿献血活动：春、秋两季献血活动，献血干部职工一次性营养补贴800元/人。
2.临时社会救助：全面落实最低生活保障、特困人员救助供养等政策，救助园区企业困难人员，预计3万元。
3.红十字会公益活动：组织参加红十字会公益活动。
4.残联公益活动：组织参加残联公益活动。
5.帮扶退伍军人：完善困难退役军人最低生活保障，健全困难退役军人医疗救助，促进困难退役军人就业，
6.公益活动培训：组织培训班，聘请老师授课。
7.走访福利院：组织开展走访慰问福利院活动。
8.开展园区企业巡回义诊活动：组织开展园区企业义诊活动，每季度开展一次。
9.开展企业医疗健康服务活动：为优化园区营商环境，根据管委会工作安排，为企业高管发放体检卡。</t>
  </si>
  <si>
    <t>世界大健康博览会专项经费</t>
  </si>
  <si>
    <t>1.高新区特装展区：参加世界大健康博览会活动，高新区特装展区按时按质搭建完成。
2.组织企业人员参加活动：参加世界大健康博览会活动，组织高新区企业人员住宿费用。
3.招商宣传广告：组织广告媒体宣传，产品宣传。</t>
  </si>
  <si>
    <t>就业困难人员社保补贴</t>
  </si>
  <si>
    <t>招工引才及校企对接专项</t>
  </si>
  <si>
    <t>1、组织园区企业参加招聘会。
2、为园区企业发送点对点招聘短信。
3、为园区企业在各媒体上推送招聘信息。在湖北公共就业网、香城就业驿站、咸宁广播电台、抖音等媒体上推送招聘信息。
4、组织园区企业参加“引才专列”活动。每场活动大概1万元，每年约组织4次，合计4万元。
5、与第三方人力资源公司合作，为园区企业提供用工服务。与第三方人力资源公司合作，为园区企业提供用工服务。
6、与周边各高等院校、技工学校合作。组织园区企业积极与周边各高等院校、技工学校合作。
7、定期组织企业人事经理（专员）开展系列活动。定期组织企业人事经理（专员）开展系列活动，
8、与市职部门对接，信息互通，为园区企业招工。与市职部门对接，信息互通，为园区企业招工。
9、组织企业参加“员工共享”联盟。
10、开展“乡村招聘驿站”工作。</t>
  </si>
  <si>
    <t>教育工作经费</t>
  </si>
  <si>
    <t>1.在建项目农民工工资六项制度工作经费：10万（已移交营建）
2.教育工作经费：40万
3.人民武装专项经费：12万</t>
  </si>
  <si>
    <t>在建项目农民工工资五项制度专项经费</t>
  </si>
  <si>
    <t>武装专项经费</t>
  </si>
  <si>
    <t>爱国卫生运动工作经费</t>
  </si>
  <si>
    <t>1.开展爱国卫生运动健康知识宣传活动：举办活动，购买相关书籍和第三方服务，预计2万元。
2.做好爱国卫生运动相关培训工作:组织培训班，聘请老师授课，预计3万元。
3.做好园区全面除“四害”工作（创卫复审验收关键之年）:通过三方询价，进行园区的全面消杀，在企业安装毒饵站、标识卡、蟑螂屋、粘鼠板、灭蚊灯等服务，预计20万元</t>
  </si>
  <si>
    <t>民政工作经费</t>
  </si>
  <si>
    <t>人社就业经费</t>
  </si>
  <si>
    <t>1、组织园区企业参加创新创业大赛、技能大赛工作经费：根据市人社局工作安排，组织园区十余家企业参加比赛，一场活动大概7.5万元左右（包含培训、宣传、交通等），一年两次，合计15万元。
2、为园区企业符合条件人才申报职称工作经费：组织园区企业申报，对接市人社局职能部门请专家进行职称评审,工作经费大概10万元。</t>
  </si>
  <si>
    <t>推进乡村振兴专项经费</t>
  </si>
  <si>
    <t>在咸宁高新区驻点联系村长岭村开展乡村振兴工作，主要包括加强农村基层党组织建设、推动基础设施向村级延伸、持续巩固提升“三保障”和饮水安全保障成果、壮大村集体经济，预计支出15万元</t>
  </si>
  <si>
    <t>社保工作经费</t>
  </si>
  <si>
    <t>1.经办高新区被征地农民养老保险业务：被征地农民养老保险业务人工成本，10万元
2.为高新区企业组织公共就业招聘活动，保障企业用工：组织招聘活动的物料、人工成本，10万元</t>
  </si>
  <si>
    <t>社会事务工作经费</t>
  </si>
  <si>
    <t>上述项目合并，建议将社会事务全面剥离，保留给学校经费及预留乡村振兴经费</t>
  </si>
  <si>
    <t>党建工作经费</t>
  </si>
  <si>
    <t>1.春节、七一慰问困难党员、困难群众等，慰问标准1000-3000元不等。
2.开展民主生活会、述职评议考核、七一大会等会议。印制民主生活会会议材料0.5万元，印制述职评议考核会议资料及活动物资1万元，购买七一大会表彰奖牌、证书、绶带等3.5万元。
3.开展支部主题党日活动，为企业党组织制作主题党日活动记录本。
4.举办党组织书记、党务工作者、入党培训，包含授课费、外出参观交通费、伙食费等。
5.支持园区重点企业党组织和新建企业党组织完善阵地建设和厂区党建氛围营造，每家企业党组织奖励金额在0.5-5万元之间；日常党建检查园区企业党建宣传的制作费用。</t>
  </si>
  <si>
    <t>干部培训经费</t>
  </si>
  <si>
    <t>通过系统、全面的干部培训，能够培养造就政治过硬、适应新时代要求、具备领导社会主义现代化建设能力的高素质干部队伍，为咸宁高新区打造武汉都市圈绿色发展重要增长极提供坚实的组织保障和人才支撑。</t>
  </si>
  <si>
    <t>党建引领园区治理专项工作经费</t>
  </si>
  <si>
    <t>1.网格工作经费
2.网格党组织活动阵地建设、氛围营造
3.党建示范点打造
4.园区综合治理等方面                                                     5.横沟高新社区经费</t>
  </si>
  <si>
    <t>横沟高新社区工作经费</t>
  </si>
  <si>
    <t>横沟高新社区服务企业职工的基层治理、便民服务等工作经费，并入党建引领园区治理专项</t>
  </si>
  <si>
    <t>文明创建工作经费</t>
  </si>
  <si>
    <t>1.文明城市建设日常经费。主要涉及园区范围内市民之家、黄鹤楼森林美酒小镇、元气森林公园、咸宁高新实验外国语学校、房地产项目工地等全国文明城市建设测评复审点位巩固提升。
2.园区主次干道公益广告宣传。根据全国文明城市建设要求，主次干道两侧每100米应有一处宣传牌、1处花草牌，2026年计划补充更换设置部分公益广告立牌、花草牌、交通路口景观宣传、创文宣传牌等，加上广告维修、画面更换、宣传资料等。
3.园区公交候车亭广告位公益广告发布、维护（固定费用）。按惯例，与高投集团续签2026年公交候车亭、市民之家广场广告位等公益广告发布合同。15万元
4.开展全国、省级、市级文明单位创建培训、指导。根据全国文明单位创建要求，为进一步提升机关企事业单位干部职工创建全国文明单位意识，做创文“明白人”，拟于2026年组织机关干部、部分重点企业开展文明单位创建培训指导。针对性开展活动，资料台账复印、整理、汇编等，涉及活动经费、资料等费用
5.开展志愿服务活动。结合创建全国文明城市及文明单位创建要求，拟到园区企业及农村、社区开展慰问困难职工、志愿服务活动。
6.各类先进典型选树、学习宣传等。深入开展道德模范、中国好人、荆楚楷模、南鄂楷模、咸宁好人、最美人物等系列选树活动。
7.新时代文明实践站建设及文明实践活动经费。在园区建设1-2个新时代文明实践站，开展一系列文明实践活动不少于20场次。</t>
  </si>
  <si>
    <t>党员职工服务中心运维专项经费</t>
  </si>
  <si>
    <t>1.党员职工服务中心租金。按照高投集团租金标准进行核算，租金费用12万元。
2.水、电费物业费、办公费、物业费、管理费、工作经费等日常工作支出。
3.中心系统建设、维护，包括电信网络费用、系统维护费11万元，系统信息内容制作、更新6万元，硬件维修更换、改造费用等。
4.根据高新区各类活动安排，适时组织开展各种活动费用，主要有广告宣传制作、会场用品等支出
5.2026年党员职工服务中心功能布局优化，软硬件改造升级</t>
  </si>
  <si>
    <t>老干部工作经费</t>
  </si>
  <si>
    <t>1.春节、七一、重阳节等节假日及重大庆典，每人慰问金500-1000元不等，现有21个退休老干部，预计3.5万元。
2.组织老干部开展春游、秋游、重阳节等活动，需交通费、伙食费等费用，交通费按市内1500预算，餐饮按照每人100元的标准，3场活动需1.5万元。
3.老干部生病住院、去世及整十生日慰问，住院及整十生日每人每次慰问标准500元，去世慰问金每人1000元，预计费用0.4万元
4.退休老干部党支部委员工作补贴发放，支部书记一年0.12万元，2名委员一年0.192万元；开展党支部学习教育活动0.3万元，订阅《当代老年》、香城都市报0.188万元等书籍报刊等费用。
5.老干部参加老年大学相关课程费用报销等相关费用，每人可报销1-2门课程学费，每门课程费用100-200元，预计费用0.2万元</t>
  </si>
  <si>
    <t>人才工作经费</t>
  </si>
  <si>
    <t>1.做好2026年人才创新项目和招才引智系列活动的申报组织开展。0.3万
2.举办“南鄂杯”高层次人才创新创业大赛，食宿费1.2万元，宣传广告制作费0.2万元，交通费用0.2万元，共计1.6万元。
3.开展人才沙龙系列活动，预计全年举办人才沙龙活动4次，每次会议用品、餐饮等费用0.3万元，合计需1.2万元。
4.人才项目对接考察及接待。主要是前往人才项目所在地进行考察对接产生的交通费、住宿费及餐补和交通补贴；邀请人才项目前往高新区参观考察产生的接待费用。1.5万
5.组织开展人才会客厅活动，邀请嘉宾，活动食宿、交通安排等。0.4万</t>
  </si>
  <si>
    <t>统战工作经费</t>
  </si>
  <si>
    <t>1.基层统战组织和阵地建设：成立高新区新联会、打造园区新的社会阶层人士、党外知识分子实践创新基地等统战阵地，预计建设费用2万元。
2.开展统战干部和统战对象培训1次。根据统战工作需要，预计每次培训参与人数不超过100人，用餐、交通、授课、资料打印、场地等费用，每次培训费用0.5万元。
3.开展联谊交友。根据统战工作需要，召开党外人士联谊会，开展党外代表人士联谊交友、困难帮扶、重要节日慰问等，预计费用1万元。
4.形势政策教育、理论宣讲等：组织民营企业家和代表人士开展形势政策教育、理论宣讲、革命传统教育。0.5万
5.党外知识分子服务地方经济发展和企业家来咸考察招商：开展党外知识分子服务地方经济发展项目对接，对接长三角、粤港澳、京津冀地区优质企业和民营企业家来咸考察和招商引资。1万</t>
  </si>
  <si>
    <t>妇联工作经费</t>
  </si>
  <si>
    <t>1.组织机关女干部职工开展三八妇女节活动，活动用餐、车辆保障、用水、广告制作等费用2万元。
2.组织园区企业女高管开展三八妇女节活动，活动用餐、车辆保障、用水、广告制作等费用1.5万元。
3.开展文明家庭评选等类似活动。荣誉证书、绶带、奖杯等购买1万元。
4.指导高新区企业加强妇联阵地建设工作。</t>
  </si>
  <si>
    <t>团工委工作经费</t>
  </si>
  <si>
    <t>1.高新区团务培训工作。根据团市委《关于在全省开展非公有制经济组织和社会组织团组织负责人培训的通知》，培训对象包括：高新区、横沟桥镇团组织工作人员和非公有制经济组织和社会组织团组织负责人。每年举办1期，合计约100人，用餐、交通、授课、场地、资料打印等按100元/人标准计算，合计0.96万元。
3.对非公经济团组织建设组织阵地适当进行补助。根据党工委、团市委《关于做好咸宁高新区非公有制经济组织团建工作的通知》，支援园区已建立团组织的企业建设团组织阵地。预计支援5家企业，每家企业补助2000元，合计1万元。
4.希望工程资助贫困学生上学。配合团市委或自主开展贫困学生资助活动，于7月份在园区企业困难职工家庭选取20名贫困学生按1000元/人标准进行资助，进一步提升团组织凝聚力、影响力、向心力。
5.根据《共青团中央办公厅关于进一步加强2026年度中国青年报、中国青年杂志等团属新闻宣传舆论征地建设的通知》文件名，预定中国青年报报纸，一年约400元</t>
  </si>
  <si>
    <t>人才、统战、老干部、团工委、妇联工作经费</t>
  </si>
  <si>
    <t>1.妇联工作经费：3万元
2.老干部工作经费：3万元
3.人才工作经费：3万元
4.统战工作经费：3万元
5.团工委工作经费：3万元
均根据往年工作开展情况编制费用</t>
  </si>
  <si>
    <t>2.科创局</t>
  </si>
  <si>
    <t>比上年增加237万元，同比增长33.7%，主要为新增零碳园区申报创建、央视拍摄咸宁高新区央视纪录片等刚性支出</t>
  </si>
  <si>
    <t>统计服务专项经费</t>
  </si>
  <si>
    <t>1.规上企业统计员补助：依据：鼓励规上工业企业健全财务管理制度，做实基层基础台账，及时准确报送统计报表，按每家企业400元/月标准对具体统计人员予以补贴。
说明：对规上企业统计员实施适当补助，更好地激发企业积极性，配合和加强统计工作。按照2025年底预计规上企业143家计算，每家每月400元，预计发放统计员补贴68.64万元。按照2025年底规上服务业企业达到20家计算，每家每月400元，2026预计发放统计员补贴9.6万元。预计共78.24万元
2.限上企业统计员补助：依据：鼓励规上服务业企业健全财务管理制度，做实基层基础台账，及时准确报送统计报表，按每家企业400元/月标准对具体统计人员予以补贴。
3.固投统计服务专项40万元（外包人员）
4.火炬统计火炬经费70万元（一区四园）</t>
  </si>
  <si>
    <t>科协工作经费</t>
  </si>
  <si>
    <t>科普经费；企业科协运行经费补贴，18家企业科协每年补贴各0.1万元，共1.8万元；企业家协会活动补贴。</t>
  </si>
  <si>
    <t>新赛道申报及培育工作经费</t>
  </si>
  <si>
    <t>咸宁高新区新赛道申报及培育工作合作协议</t>
  </si>
  <si>
    <t>创新驱动发展战略咨询服务项目经费</t>
  </si>
  <si>
    <t>项目服务合同75万元</t>
  </si>
  <si>
    <t>创新型产业集群高质量发展咨询服务经费</t>
  </si>
  <si>
    <t>25年咨询服务合同36万元（从智能机电研究院调入4人工资）                                                                                                         26年咨询合同54万（从智能机电研究院调入6人工资）</t>
  </si>
  <si>
    <t>启迪之星孵化服务相关经费</t>
  </si>
  <si>
    <t>1.配套设施（水电）费用：启迪之星（咸宁）孵化基地大楼配套设施采购、水电相关费用45万元
2.启迪之星（咸宁）孵化器运营经费：招商合同签订每年运营费用150万元
3.物业管理及相关维修费用：启迪之星（咸宁）孵化基地大楼物业费用，2024年通过招标签订2年，目前物业合同44.49万/年大楼相关维修费用。以及预备费用</t>
  </si>
  <si>
    <t>“百园百校万企”创新合作行动暨第五届大学生创新创业大赛经费</t>
  </si>
  <si>
    <t>会务服务合同</t>
  </si>
  <si>
    <t>5+4产业体系专项</t>
  </si>
  <si>
    <t>1.推动大健康、装备制造、食品饮料、新型建材、文化旅游等主导产业集群做大做强，电子信息、生物医药、新材料、绿色能源等新兴未来产业突破性发展，预计17万元。(开展产业集群论坛会活动等）
2.开展夏季送清凉活动13万元
3.组织产业企业交流学习、推介带货、培训等活动经费10万元</t>
  </si>
  <si>
    <t>开发区转型升级专项经费</t>
  </si>
  <si>
    <t>1.目录修订相关技术服务费，主要包含第三方咨询服务费、组织专家评审与论证费。                                                                    2.“一区四园”协同发展专项经费。
3、2025年根据《省水利厅办公室关于做好开发区审核公告目录修订有关工作的通知》(征求意见稿)文件要求,编制开发区防洪和用水技术报告,并报省水利厅审批，需付相关技术服务费33.6万元，结转到2026年还需支付16.8万元。</t>
  </si>
  <si>
    <t>园区应急救援险及稳企综合保障保险经费</t>
  </si>
  <si>
    <t>购买人保应急救援险及稳企综合保障保险，预计需100万元</t>
  </si>
  <si>
    <t>项目申报工作经费</t>
  </si>
  <si>
    <t>预计支付两新领域超长期国债、中省预算内、省高质量发展专项等项目申报评审技术服务费10万元。</t>
  </si>
  <si>
    <t>咸宁高新区主导产业科技现状及行业技术分析咨询项目经费</t>
  </si>
  <si>
    <t>了解东湖高新区及其他省内高新区类似项目前期花费50万元</t>
  </si>
  <si>
    <t>央视拍摄咸宁高新区央视纪录片</t>
  </si>
  <si>
    <t>央视拍摄咸宁高新区央视纪录片，根据拍摄协议，费用为60万元</t>
  </si>
  <si>
    <t>高标准数字园区建设专项经费</t>
  </si>
  <si>
    <t>文件依据：《中共中央关于制定国民经济和社会发展第十五个五年规划的建议》提出要促进制造业数智化转型，加快产业模式和企业组织形态变革。《制造业数字化转型行动方案》提出到2027年建成200个左右高标准数字园区。《国务院办公厅关于加快场景培育和开放 推动新场景大规模应用的实施意见》对在制造业领域创新高标准数字园区等应用场景作出明确部署。
说明：根据高新区园区企业数字化需求（如入规企业、中小微企业对数字化服务的需求类型、使用频次等），结合企业培育目标（如入规培育、数字化转型），测算企业服务平台、数据共享中心等配套设施的建设规模及成本。</t>
  </si>
  <si>
    <t>两业融合产业集群咨询服务项目经费</t>
  </si>
  <si>
    <t>结合市发改指导意见和高新区实际情况，拟委托第三方机构协助编制申报材料，相关编制费用约为20万元，包括企业调研费用和材料编制费用。</t>
  </si>
  <si>
    <t>零碳园区申报创建</t>
  </si>
  <si>
    <t>咸宁高新区建设零碳园区项目专项：根据实际情况列支建设零碳园区项目专项支持资金，采用政府采购方式确定一家第三方公司协助编制咸宁高新区建设零碳园区行动方案。</t>
  </si>
  <si>
    <t>《咸宁高新区产业发展指南》研究编制费</t>
  </si>
  <si>
    <t>第五次经济普查费用</t>
  </si>
  <si>
    <t>高新区企业工业技改促进转型发展调查研究经费</t>
  </si>
  <si>
    <t>3.招商公司</t>
  </si>
  <si>
    <t>比上年减少350万元，同比下降50%；主要为将招商经费分列至园办。</t>
  </si>
  <si>
    <t>招商引资业务专项</t>
  </si>
  <si>
    <t>1.用于支出招商引资培训、日常宣传资料印制、第三方招商信息推荐奖励等工作经费；
2.支出招商局及产业招商专班干部参与招商引资活动、外出考察企业的飞机票、高铁票、住宿费、差旅补助及高铁（飞机）退票费等费用；
3.支出招商推介活动费，包括中国饮料产业链产品创新展系列活动、季度集中签约活动、法国糖酒会、FBIF饮料创新展等活动;
4.支出产业策划及研究费用，用于制作食品饮料、电子信息、智能制造3个产业策划，重点招商项目尽职调查10次；
5.更新高新区食品饮料等重点产业宣传片。</t>
  </si>
  <si>
    <t>商务接待费</t>
  </si>
  <si>
    <t>日常商务接待约1000次，含客商食宿、咸宁特产礼品，每次约2000元。</t>
  </si>
  <si>
    <t>招商服务中心及双创基地运营经费</t>
  </si>
  <si>
    <t>1.招商服务中心房租每年50万元、水电气、网络服务、公共区域卫生管理费用约30万元，展厅产品更新及日常运转等费用约20万。                                                            2.咸宁高新区武汉双创基地基础运营服务费及补充物业费58万。</t>
  </si>
  <si>
    <t>4.财金局</t>
  </si>
  <si>
    <t>比上年增加60万元，同比增加14%，主要为项目审计专项增加60万元</t>
  </si>
  <si>
    <t>财政评审人员服务费</t>
  </si>
  <si>
    <t>1.财政评审工作人员外包合同及工资表、工资发票等36万元
2.财政评审工作人员绩效考核表5万元
3.软件购买合同及发票9万元</t>
  </si>
  <si>
    <t>项目审计专项</t>
  </si>
  <si>
    <t>项目评审、造价咨询、财务咨询、资产评估等费用</t>
  </si>
  <si>
    <t>代理记账服务和记账软件运维服务费</t>
  </si>
  <si>
    <t>根据代理记账服务合同</t>
  </si>
  <si>
    <t>预算一体化信息建设运维</t>
  </si>
  <si>
    <t>预算一体化预算执行（国库集中支付电子化项目运维）、总预算会计账务、政府采购（政府采购合同融资平台和一体化系统采购模块、汇聚平台）、资产模块的运维、政府，预算编制模块的上线、一体化执行人行前端系统的运维、财税库横向联网及相关外围系统运维。</t>
  </si>
  <si>
    <t>金库维护支出</t>
  </si>
  <si>
    <t>1、人行处理高新区拨款一年500笔，账务资料清理装订成册；                                                                                     2、每年打印报表数据365份，人工耗材损耗等。</t>
  </si>
  <si>
    <t>财政业务费</t>
  </si>
  <si>
    <t>1.账务、预算册、收文印制及归档：将财政的凭证及原始资料整体塑封归档，一年约200本，预算册一年约30分，收文一年约20本；                                                                                                                            2.兑现政策资料印制：一年6次召开基金评审会，每次资料扫描、印刷2000元；                                                                   3.订中国财经报6万。</t>
  </si>
  <si>
    <t>5.营建局</t>
  </si>
  <si>
    <t>比上年减少491万元，同比下降11.1%</t>
  </si>
  <si>
    <t>高新区征地拆迁专班土地清理专项</t>
  </si>
  <si>
    <t>1.高新区征地拆迁专班工作经费50万元
2.高新区历史遗留有问题土地清理工作经费30万元</t>
  </si>
  <si>
    <t>咸宁国际陆港、中铁加仑LNG项目专项</t>
  </si>
  <si>
    <t>咸宁国际陆港、中铁加仑LNG项目拆迁专班经费40万元</t>
  </si>
  <si>
    <t>咸宁高新区三期污水处理厂PPP项目专项</t>
  </si>
  <si>
    <t>根据往年污水处理量及PPP合同约定的保底水量测算2025年污水处理费</t>
  </si>
  <si>
    <t>园区城市管理专项</t>
  </si>
  <si>
    <t>1.外来物种整治：参考2023年高新园区加拿大一枝黄花除治项目合同单价，对园区黄花数量预估得出。
2.园区水土流失治理：水土流失种植绿化、增设排水设施
3.园区闲置、裸露地块整治：闲置地块脏乱差清理及裸露地块绿化种植
4.白蚁防治经费                                                                  5.数字化城管中心办公场所房租</t>
  </si>
  <si>
    <t>园区环境维护专项</t>
  </si>
  <si>
    <t>包含服务企业、优化园区整体环境、管委会领导临时交办事项等零星项目支出，由于2023年春节基金拨付过程中，高投集团不予支付零星项目工程款，经多次协调后高投集团按基金支出计划进行了拨付，但始终强调涉及园区维护类、企业服务类等项目不应由高投代付，建议在预算中列支</t>
  </si>
  <si>
    <t>重大节日氛围营造物品采购项目</t>
  </si>
  <si>
    <t>春节布置采购灯笼价格灯笼与红旗安装，苗木布置，十一国庆节预计安装红旗</t>
  </si>
  <si>
    <t>污水治理防洪排涝专项</t>
  </si>
  <si>
    <t>一、1.制定详细的防汛方案和切合实际的应急工作程序；2.根据高新区各路段实际情况划分6个片区，明确片区负责人，带领防汛人员进行防汛排涝、疏导交通、竖立警示标牌和临时围挡、清理淤泥、冲洗路面等工作；3.落实防汛物资调运到位。4.不定期对雨水管网进行清淤疏通；5.定期对园区道路、人行道、绿道、绿化带进行巡查，对发现的塌陷点和路面损毁等进行抢修，消除隐患;6.对园区主道路沿线黄土裸露，水土流失进行治理。具体根据现场情况采取挖截水沟、沉泥井和撒播草籽种草固土等措施。
二、防洪排涝、污水治理和园区污水提升泵站检查维护。
三、根据划分的6个片区，分别与遴选的6家公司签订施工合同。严格按照“防洪排涝抢险救灾情况记录表” 一日一记，由建设管理局和监理认真审核，签字盖章作为结算依据，在每年防洪排涝应急抢险救灾结束后，根据合同约定组织材料进行审计，确定防洪排涝应急抢险救灾费用。
根据对园区雨水管网排查情况及委托第三方预算
根据对园区排查的塌陷点和路面损毁情况，委托第三方预算。
根据对园区排查的主道路沿线黄土裸露，水土流失治理，委托第三方预算。</t>
  </si>
  <si>
    <t>白蚁防治工作</t>
  </si>
  <si>
    <t>园区公交服务</t>
  </si>
  <si>
    <t>目前高新区内有4条定制线路（园1、园2、园3、园4），每条线路每年补贴24万，共计96万/年</t>
  </si>
  <si>
    <t>高新区公共设施水电费</t>
  </si>
  <si>
    <t>1.年度路灯电费：11台路灯变压器 
2.年度公厕水费：10处公厕 
3.年度餐厨垃圾处理站电费：13处餐厨垃圾处理站变压器 
4.7处污水提升泵站电费
5.年度信号灯电费：8处信号灯电费</t>
  </si>
  <si>
    <t>发改行政审批</t>
  </si>
  <si>
    <t>1.发改可研专家评审：2.7-3万元/每项，预计一年10项，共30万元
2.发改初设专家评审：2.7-3万元/每项，预计一年12项，共35万元
3.发改节能专家评审：2.7-3万元/每项，预计一年5项，共15万元</t>
  </si>
  <si>
    <t>政府购买服务系列专项</t>
  </si>
  <si>
    <t>1.每个项目地形测量约8000元，宗地测量约4000元，建筑和范围放线约8000元，每个项目总费用约20000元。2026年预计19个项目，预计总费用37万元。
2.每个工业项目土地评估约3000元、房产评估约7000元，每个项目总费用约10000元。2026年约17个项目，2026年预计17万元。
3.新增水土保持、测绘、施工图审等系列政府购买服务由政府买单，每项约1.5万，总共18项，约80万元。
4.档案整理项目服务16万</t>
  </si>
  <si>
    <t>市民之家窗口服务人员薪资</t>
  </si>
  <si>
    <t>每人每年6万元标准配套，总计48万元</t>
  </si>
  <si>
    <t>优化营商环境建设工作</t>
  </si>
  <si>
    <t>1.每年至少开展营商环境培训1场，每场预计5万元，同时根据需要组织赴兄弟高新区外出考察学习，费用预计每年3万元，共计8万元。
2.结合营商环境事项改革工作，每年组织争取国家、省级重点改革事项，项目中涉及规划、推进等事项工作，预计50万元。
3.对高新区企业进行网络问卷调查，通过对收集数据进行分析，整理形成开发区企业发展问题清单，进而形成改革行动计划，后续对企业进行回访及跟踪帮扶，预计7万元。
4.构建咸宁高新民营企业发展环境分析的指标体系，针对民营经济发展环境评估指标体系进行解读，搜集咸宁高新民营企业发展环境基本详细情况并形成调研量表，分析当前影响咸宁高新民营经济发展的各种因素，查找不足，梳理改革亮点，提出对标方向及进一步工作建议，并形成《咸宁高新民营经济发展环境现状及优化提升建议报告》。预计10万元。</t>
  </si>
  <si>
    <t>诚信园区建设</t>
  </si>
  <si>
    <t>负责信用培训，信用宣传，信用服务以及信用咸宁网站上高新区宣传稿件的发布，共8万元</t>
  </si>
  <si>
    <t>营商环境贴心服务全流程代办项目</t>
  </si>
  <si>
    <t>1.帮办代办；2.协调企业诉求问题以及投诉件的交办跟踪推进。</t>
  </si>
  <si>
    <t>项目开工投产等大型活动专项</t>
  </si>
  <si>
    <t>1.各季度开工仪式：场地平整及现场舞台搭建，每季度10万元，共4季度，申请65万元，预算40万
2.重点企业开工及投产仪式，全年共2场 * 每场（50000）元，预算10万</t>
  </si>
  <si>
    <t>园区规划专项</t>
  </si>
  <si>
    <t>1.咸宁国家高新区集成电路低碳产业园项目产业规划及规划环境影响评价等配套服务费用：包括产业规划编制服务120万元，规划环境影响评价编制费用40万元。根据《湖北省规划设计计费指导意见》（鄂规协〔2023〕4号）标准，“园区开发策划类项目80-150万元/个，园区类策划包含产业园区，其计费基价按照园区规划计费基价的80%计费”收取产业规划编制费用；根据《国家计委、国家环境保护总局关于规范环境影响咨询收费有关问题的通知》（计价格〔2002〕125号）标准价格的70%收取规划环评费用。目前正在准备启动招标程序。
2.湖北咸宁高新技术产业开发区审核公告目录修订方案项目费：湖北咸宁高新技术产业开发区审核公告目录修订方案项目费尾款15万元，为服务咸宁高新区扩区调整规划。
3.园区专项规划费：包括高新区产城融合规划、停车场专项规划、咸宁铁路综合物流园专项规划、产业规划等园区市政、专项规划费用，共100万
4.国土空间规划环境影响评价服务：委托第三方服务机构开展咸宁高新区国土空间规划环境影响评价。参照计价格[2002]125号文件规定，结合咸宁当地物价工资水平、环境影响咨询服务工作内容等。共30万。
5.咸宁市横沟桥镇"光谷南"产业基地区域重金属本底调查及累积性影响分析评价：委托第三方服务机构开展区域重金属本底调查及累积性影响分析评价。根据《地质调查项目预算标准》(2021)、《建设用地土壤污染状况调查、风险评估、技术方案、工程施工、环境监理、效果评估取费指南》、鄂价环资规〔2013〕223号文等收取费用。75万元。
6.咸宁市横沟桥镇"光谷南"产业基地区域地下水水文地质与开采利用情况调查：委托第三方服务机构开展区域地下水水文地质与开采利用情况调查。根据《地质调查项目预算标准》(2021)、《建设用地土壤污染状况调查、风险评估、技术方案、工程施工、环境监理、效果评估取费指南》、鄂价环资规〔2013〕223号文等收取费用，共175万。</t>
  </si>
  <si>
    <t>涉企服务项目经费</t>
  </si>
  <si>
    <t>在项目落地前所涉及的宗地图测量、工程测量、涉企配套项目设计、房屋结构检测鉴定、清表、土方平整以及水电气配套工程的相关费用。其中测量约20次、设计约20次、检测约20次、零星工程约30项。</t>
  </si>
  <si>
    <t>政府采购评审专家劳务报酬专项经费</t>
  </si>
  <si>
    <t>支付政府采购项目评审专家劳务报酬。
评审劳务报酬应当按实际参加项目评审的时长计算。经整理以往年度评审劳务报酬的支出数据，包括支出金额、评审项目数量、评审专家人数、依法代缴的个人所得税、异地评审差旅费等，分析研判下一年度需要开展的采购项目数量和规模、可能涉及的评审活动次数和评审专家需求，合理预估评审劳务报酬金额。预估金额为20万元。</t>
  </si>
  <si>
    <t>建设“扫码出图”数字化共享闭环管理系统</t>
  </si>
  <si>
    <t>政府购买服务方式开展建设项目施工图联合审查</t>
  </si>
  <si>
    <t>运输车辆联合治超执法项目</t>
  </si>
  <si>
    <t>6.纪监工委办</t>
  </si>
  <si>
    <t>比上年减少12万元，同比下降30%</t>
  </si>
  <si>
    <t>党风廉政建设工作经费</t>
  </si>
  <si>
    <t>1.对高新区范围内主体责任落实情况督查工作时产生的资料印制、人员差旅等费用。
2.根据省、市纪委要求，开展专项监督检查工作费用。具体含人员外调时产生的差旅、住宿、租车等费用。
3.根据省、市纪委安排，高新区纪检监察干部日常培训费用。</t>
  </si>
  <si>
    <t>党风廉政建设宣教活动经费</t>
  </si>
  <si>
    <t>1.宣传资料、书籍采购
2.廉政文化阵地建设
3.宣教月活动费用</t>
  </si>
  <si>
    <t>办案经费</t>
  </si>
  <si>
    <t>1.信访件查处工作费用：在查处信访件过程中的资料筹备、租车、人员就餐等费用，2026年信访件查处预计10件。
2.问题线索案件查处费用：主要包括办案中陪护人员费用和办案人员经费，2026年查处案件数预计3件。
3.配合市纪委案件办理。</t>
  </si>
  <si>
    <t>监督检查工作经费</t>
  </si>
  <si>
    <t>配合落实审计、巡视巡察、主题教育专项检查以及整改工作产生的费用。</t>
  </si>
  <si>
    <t>7.咸嘉新城</t>
  </si>
  <si>
    <t>特定目标类项目全部退出</t>
  </si>
  <si>
    <t>渡普镇派出所工作经费</t>
  </si>
  <si>
    <t>根据高新区与渡普镇维稳工作协议书约定和工作实绩</t>
  </si>
  <si>
    <t>渡普镇综合执法大队工作经费</t>
  </si>
  <si>
    <t>根据高新区与渡普镇控违工作协议书约定和工作实绩。</t>
  </si>
  <si>
    <t>招商引资工作经费</t>
  </si>
  <si>
    <t>根据招商引资工作计划。年预算金额为30万元</t>
  </si>
  <si>
    <t>8.凤凰工业园</t>
  </si>
  <si>
    <t>比上年减少133万元，同比下降1.2%</t>
  </si>
  <si>
    <t>园区日常运营建设</t>
  </si>
  <si>
    <t>（1）应急工程处理费（含园区抢险抢修）</t>
  </si>
  <si>
    <t xml:space="preserve"> </t>
  </si>
  <si>
    <t>根据2026年应急抢修计划，结合往年施工合同测算支出，需200万元</t>
  </si>
  <si>
    <t>（2）场地清表修便道等</t>
  </si>
  <si>
    <t>清表面积300亩，修便道面积7000平方米</t>
  </si>
  <si>
    <t>（3）泵站及给水泵站电费</t>
  </si>
  <si>
    <t>泵站及给水泵站共计3个，预计电费共45万元；其他零星运维费7万元。</t>
  </si>
  <si>
    <t>（4）污水处理厂运维费</t>
  </si>
  <si>
    <t>处理污水量8800立方米/天，一年运维费为450万元</t>
  </si>
  <si>
    <t>（5）道路绿化养护费</t>
  </si>
  <si>
    <t>道路绿化养护面积23000平方米，需100万元</t>
  </si>
  <si>
    <t>（6）园区环境整治</t>
  </si>
  <si>
    <t>园区环境整治次数5次，每次10万元</t>
  </si>
  <si>
    <t>（7）保安经费</t>
  </si>
  <si>
    <t>安全专家技术服务33万/年；环保管家技术服务33万/年；2026年环境质量检测服务4次，每次2万，共计8万；开发区地表水水质检测共计2万。</t>
  </si>
  <si>
    <t>招商经费</t>
  </si>
  <si>
    <t>1.招商差旅费80万元
2.招商接待费20万元</t>
  </si>
  <si>
    <t>支持产业发展专项</t>
  </si>
  <si>
    <t>投资合同测算，含普惠政策</t>
  </si>
  <si>
    <t>协调运转类经费</t>
  </si>
  <si>
    <t>1.中介费用104.35万元
2.企业服务费用100万元
3.纪检监察工作经费20万元
4.乡村振兴费用30万元
5.协调维稳50万
预算总计安排200万</t>
  </si>
  <si>
    <t>企业服务工作</t>
  </si>
  <si>
    <t>支持企业科技创新等奖励专项</t>
  </si>
  <si>
    <t>9.应急事务部</t>
  </si>
  <si>
    <t>比上年增加40万元，同比上升47.6%，2025年安监分局项目单列至此，同时增加了维稳费用</t>
  </si>
  <si>
    <t>安全保障工作经费</t>
  </si>
  <si>
    <t>安全教育培训、安全生产月活动、应急救援演练、政府购买安全技术服务、安全管家、高新区应急预案修订、应急救援物资采购工作专项经费。承担高新区安委会日常工作，统筹协调园区安全生产相关事务；组织安全生产宣传教育、培训及应急演练，推进风险防控体系建设。</t>
  </si>
  <si>
    <t>安全生产月</t>
  </si>
  <si>
    <t>《安全生产法》；《湖北省安全生产条例》；《突发事件应对法》；《湖北应急》杂志或书籍费用</t>
  </si>
  <si>
    <t>安全管家</t>
  </si>
  <si>
    <t>委托第三方派遣安全协管员及时对企业违法违规行为进行监测预警处理。8万元*5人=40万元</t>
  </si>
  <si>
    <t>高新区应急预案修订</t>
  </si>
  <si>
    <t>对高新区应急预案进行修订。预计10万元</t>
  </si>
  <si>
    <t>安全教育培训</t>
  </si>
  <si>
    <t>按政府采购程序规定招标，—对园区300家企业安全管理人员开展12次专题培训、教育</t>
  </si>
  <si>
    <t>应急救援演练</t>
  </si>
  <si>
    <t>工贸及危化品行业应急救援专项演练费用：
1. 场地与设备费（4万元）
租赁演练场地（含模拟灾害场景布置）、应急救援设备（如模拟排水泵、救生器材、除雪设备等）的租赁及调试费用；
2.物资消耗费（2.5万元）
演练中消耗的临时防护物资（如一次性救生衣、警示标识）、演练专用耗材（如模拟演练用的防护装备损耗）等；
3. 人员费用（2万元）
专业演练指导人员劳务费用、参与演练人员的误餐及补贴；
4. 其他费用（1.5万元）
含演练方案编制、宣传物料、医疗保障备用支出等。</t>
  </si>
  <si>
    <t>政府购买安全技术服务</t>
  </si>
  <si>
    <t>安全技术服务费——委托第三方派遣安全技术专家为园区企业提供安全生产技术服务。</t>
  </si>
  <si>
    <t>安全维稳服务外包经费</t>
  </si>
  <si>
    <t>1、重要时间节点安排人员在市政府、会议中心、市信访局值班值守，费用约10万元
2.一年园区大概举行重大活动4次，每次执勤维稳费用约4万元，共计约16万元
3.一年园区大概发生重大不稳定事故4次，每次执勤维稳费用约4万元，共计约16万元。
调整后申请预算20万</t>
  </si>
  <si>
    <t>综治维稳工作经费</t>
  </si>
  <si>
    <t>1.敏感时间节点期间，服从上级安排出差开展维稳工作：重要时间节点外出出差费用20万元。
2.横沟桥镇信访遗留问题协调经费：请横沟桥镇配合处置信访遗留问题协调经费10万元。
3.信访维稳平安建设日常工作，年底共性考核：做好园区平安建设宣传、阵地建设、政法报刊订阅以及年底平安建设共性考核等工作，共2万元。</t>
  </si>
  <si>
    <t>应急救援物资采购</t>
  </si>
  <si>
    <t>参考暴雨、暴雪等极端天气救援需求，结合物资市场均价（如排水泵、救生衣等）、供应商报价、运输及验收标准，按实际采购规模核算，预计20万元
遵循市场公允价及同类项目支出规范，确保资金合规使用，保障物资及时到位并满足应急救援需要。</t>
  </si>
  <si>
    <r>
      <rPr>
        <b/>
        <sz val="11"/>
        <rFont val="KaiTi"/>
        <charset val="134"/>
      </rPr>
      <t>（二）市直派出机构</t>
    </r>
  </si>
  <si>
    <t>详见市直单位专项明细表</t>
  </si>
  <si>
    <r>
      <rPr>
        <b/>
        <sz val="11"/>
        <rFont val="KaiTi"/>
        <charset val="134"/>
      </rPr>
      <t>（三）专项经费</t>
    </r>
  </si>
  <si>
    <t>智能制造园办招商引资经费</t>
  </si>
  <si>
    <r>
      <rPr>
        <b/>
        <sz val="12"/>
        <color rgb="FF000000"/>
        <rFont val="楷体"/>
        <charset val="134"/>
      </rPr>
      <t>智能制造园办申报：</t>
    </r>
    <r>
      <rPr>
        <sz val="12"/>
        <color rgb="FF000000"/>
        <rFont val="楷体"/>
        <charset val="134"/>
      </rPr>
      <t>用于支出招商引资培训、日常宣传资料印制、日常商务接待、参与招商引资活动、外出考察企业的飞机票、高铁票、住宿费、差旅补助及高铁（飞机）退票费等费用。</t>
    </r>
  </si>
  <si>
    <t>大健康与食品饮料园办招商引资业务费</t>
  </si>
  <si>
    <r>
      <rPr>
        <b/>
        <sz val="12"/>
        <color rgb="FF000000"/>
        <rFont val="楷体"/>
        <charset val="134"/>
      </rPr>
      <t>大健康园办申报：</t>
    </r>
    <r>
      <rPr>
        <sz val="12"/>
        <color rgb="FF000000"/>
        <rFont val="楷体"/>
        <charset val="134"/>
      </rPr>
      <t>1.招商引资培训、日常宣传资料印制及食品饮料产业宣传片制作。
2.园办干部参与招商引资活动、外出考察企业的飞机票、高铁票、住宿费、差旅补助及高铁（飞机）退票费等费用。
3.日常商务接待</t>
    </r>
  </si>
  <si>
    <t>新材料园办招商引资经费</t>
  </si>
  <si>
    <r>
      <rPr>
        <b/>
        <sz val="12"/>
        <color rgb="FF000000"/>
        <rFont val="楷体"/>
        <charset val="134"/>
      </rPr>
      <t>新材料园办申报：</t>
    </r>
    <r>
      <rPr>
        <sz val="12"/>
        <color rgb="FF000000"/>
        <rFont val="楷体"/>
        <charset val="134"/>
      </rPr>
      <t>1.差旅费
2.招商接待费
3.招商推介活动费
4.广告宣传费
5.预备费用</t>
    </r>
  </si>
  <si>
    <t>人才服务中心运营经费</t>
  </si>
  <si>
    <r>
      <rPr>
        <b/>
        <sz val="12"/>
        <color rgb="FF000000"/>
        <rFont val="楷体"/>
        <charset val="134"/>
      </rPr>
      <t>科创中心申报：</t>
    </r>
    <r>
      <rPr>
        <sz val="12"/>
        <color rgb="FF000000"/>
        <rFont val="楷体"/>
        <charset val="134"/>
      </rPr>
      <t xml:space="preserve">1.与高校科研团队合作共建费用：1.武汉大学咸宁技术转移中心1000万/年；2.湖北科技学院科创中心100万/年；3.武汉纺织大学咸宁研究院300万/年；4.南开大学（咸宁）未来生物工程研究中心200万/年；5.中国地质大学研究中心200万/年。
2.离岸科创园3-5楼，实验楼企业入驻区的租金和物业费、车位补贴费用：租赁总面积为8714.24平米，租金标准为40元/平方米/月，年租金总额为418.28万元；综合楼、实验楼公共区域物业费以及黑玉科学补贴物业费共36.1万元。
3.第三方运营服务费用：拟聘请第三方服务机构助力做好科创中心平台建设，年运营费用300万/年。
4.科创中心零星维修工程费：展厅更新维护以及楼房零星维修工程。
5.差旅费：外出考察高校科研团队、科创中心平台以及项目经费。一个季度6次，每次预算1万元，合计24万元。
6.举办各类活动，媒体宣传费用
7.日常接待活动及重点项目对接费用：接待各地参观、考察离岸科创园企业招待费。
8.科创中心保洁费：科创中心展厅、会议室、会客室、路演室、办公区域等合计1777.8平方米，不属于物业服务范围的保洁管理费用，需要聘请专人保证场地清洁。
9.科创中心水电费、物业费、空调维护费：科创中心展厅、2楼、14楼的水电费，除已提供高校和企业使用外的面积需缴纳的物业费和空调维护费。
</t>
    </r>
  </si>
  <si>
    <t>国有资产管理经费</t>
  </si>
  <si>
    <r>
      <rPr>
        <b/>
        <sz val="12"/>
        <color rgb="FF000000"/>
        <rFont val="楷体"/>
        <charset val="134"/>
      </rPr>
      <t>财金局申报：</t>
    </r>
    <r>
      <rPr>
        <sz val="12"/>
        <color rgb="FF000000"/>
        <rFont val="楷体"/>
        <charset val="134"/>
      </rPr>
      <t>原红宝丽、原盐业公司、原嘉洪电动车、原喜玛拉雅资产在管委会名下产生的房产税、土地使用税等。</t>
    </r>
  </si>
  <si>
    <t xml:space="preserve"> 金融服务经费</t>
  </si>
  <si>
    <r>
      <rPr>
        <b/>
        <sz val="12"/>
        <color rgb="FF000000"/>
        <rFont val="楷体"/>
        <charset val="134"/>
      </rPr>
      <t>财金局申报：</t>
    </r>
    <r>
      <rPr>
        <sz val="12"/>
        <color rgb="FF000000"/>
        <rFont val="楷体"/>
        <charset val="134"/>
      </rPr>
      <t>包括“园区联合贷”业务合作协议、金融银企对接活动经费等</t>
    </r>
  </si>
  <si>
    <t>科技专项经费</t>
  </si>
  <si>
    <t>（1）科技创新专项经费</t>
  </si>
  <si>
    <r>
      <rPr>
        <b/>
        <sz val="12"/>
        <color rgb="FF000000"/>
        <rFont val="楷体"/>
        <charset val="134"/>
      </rPr>
      <t>科创局申报：</t>
    </r>
    <r>
      <rPr>
        <sz val="12"/>
        <color rgb="FF000000"/>
        <rFont val="楷体"/>
        <charset val="134"/>
      </rPr>
      <t xml:space="preserve">
1.高新技术企业认定
预计规上31家，规下50家，每家规上奖励20万、规下奖15万元。
2.省级院士专家工作站
预计中科华冶等2家企业。每家奖励30万。
3.省级企校联合创新中心
预计同发机电、灵坦机电2家获批，每家奖励30万元。
4.产学研合作
预计20家企业，每家奖励15万元。
5.知识产权优势企业
预计3家
6.企业技术标准制定
预计3项行业标准（每项30万）。
7.企业承担国家、省、市级科技项目
预计承担项目7项（1项30万）
8.科学技术奖励
武汉地震30万元、欣和生物20万元，共50万元。
9.科技成果登记
预计登记50项，每项1万
10.科创新物种企业
6家企业，每家10万
11.知识产权贯标、质押融资补贴
贯标10家，每家5万，合计50万，质押融资预计2家共50万元
12.省级企业技术中心
预计灵坦机电、黄鹤楼酒业获批，每家30万。
13.中国创新创业大赛获等次奖
长生医学获省三等奖，三等每家奖6万
14.博士创新实践基地
三环方向机、香城机电研究院2家，每家30万</t>
    </r>
  </si>
  <si>
    <t>（2）经济信息化奖励专项经费</t>
  </si>
  <si>
    <r>
      <rPr>
        <b/>
        <sz val="12"/>
        <color rgb="FF000000"/>
        <rFont val="楷体"/>
        <charset val="134"/>
      </rPr>
      <t>科创局申报：</t>
    </r>
    <r>
      <rPr>
        <sz val="10"/>
        <color rgb="FF000000"/>
        <rFont val="楷体"/>
        <charset val="134"/>
      </rPr>
      <t xml:space="preserve">
</t>
    </r>
    <r>
      <rPr>
        <sz val="12"/>
        <color rgb="FF000000"/>
        <rFont val="楷体"/>
        <charset val="134"/>
      </rPr>
      <t>1.企业入规奖励</t>
    </r>
    <r>
      <rPr>
        <sz val="10"/>
        <color rgb="FF000000"/>
        <rFont val="楷体"/>
        <charset val="134"/>
      </rPr>
      <t xml:space="preserve">
</t>
    </r>
    <r>
      <rPr>
        <sz val="12"/>
        <color rgb="FF000000"/>
        <rFont val="楷体"/>
        <charset val="134"/>
      </rPr>
      <t>2.企业入限奖励</t>
    </r>
    <r>
      <rPr>
        <sz val="10"/>
        <color rgb="FF000000"/>
        <rFont val="楷体"/>
        <charset val="134"/>
      </rPr>
      <t xml:space="preserve">
</t>
    </r>
    <r>
      <rPr>
        <sz val="12"/>
        <color rgb="FF000000"/>
        <rFont val="楷体"/>
        <charset val="134"/>
      </rPr>
      <t>3.国家级、省级信息化和工业化融合示范企业奖励</t>
    </r>
    <r>
      <rPr>
        <sz val="10"/>
        <color rgb="FF000000"/>
        <rFont val="楷体"/>
        <charset val="134"/>
      </rPr>
      <t xml:space="preserve">
</t>
    </r>
    <r>
      <rPr>
        <sz val="12"/>
        <color rgb="FF000000"/>
        <rFont val="楷体"/>
        <charset val="134"/>
      </rPr>
      <t>4.专精特新发展奖励</t>
    </r>
    <r>
      <rPr>
        <sz val="10"/>
        <color rgb="FF000000"/>
        <rFont val="楷体"/>
        <charset val="134"/>
      </rPr>
      <t xml:space="preserve">
</t>
    </r>
    <r>
      <rPr>
        <sz val="12"/>
        <color rgb="FF000000"/>
        <rFont val="楷体"/>
        <charset val="134"/>
      </rPr>
      <t>5.智能制造企业奖励</t>
    </r>
    <r>
      <rPr>
        <sz val="10"/>
        <color rgb="FF000000"/>
        <rFont val="楷体"/>
        <charset val="134"/>
      </rPr>
      <t xml:space="preserve">
</t>
    </r>
    <r>
      <rPr>
        <sz val="12"/>
        <color rgb="FF000000"/>
        <rFont val="楷体"/>
        <charset val="134"/>
      </rPr>
      <t>6.绿色制造企业奖励</t>
    </r>
    <r>
      <rPr>
        <sz val="10"/>
        <color rgb="FF000000"/>
        <rFont val="楷体"/>
        <charset val="134"/>
      </rPr>
      <t xml:space="preserve">
</t>
    </r>
    <r>
      <rPr>
        <sz val="12"/>
        <color rgb="FF000000"/>
        <rFont val="楷体"/>
        <charset val="134"/>
      </rPr>
      <t>7.国家级数字经济领域优秀产品、试点示范项目、“数字领航”企业奖励</t>
    </r>
    <r>
      <rPr>
        <sz val="10"/>
        <color rgb="FF000000"/>
        <rFont val="楷体"/>
        <charset val="134"/>
      </rPr>
      <t xml:space="preserve">
</t>
    </r>
    <r>
      <rPr>
        <sz val="12"/>
        <color rgb="FF000000"/>
        <rFont val="楷体"/>
        <charset val="134"/>
      </rPr>
      <t>8.工业互联网平台的企业奖励</t>
    </r>
    <r>
      <rPr>
        <sz val="10"/>
        <color rgb="FF000000"/>
        <rFont val="楷体"/>
        <charset val="134"/>
      </rPr>
      <t xml:space="preserve">
</t>
    </r>
    <r>
      <rPr>
        <sz val="12"/>
        <color rgb="FF000000"/>
        <rFont val="楷体"/>
        <charset val="134"/>
      </rPr>
      <t>9.国家两化融合管理体系3A级认定和DCMM贯标2级以上认定企业奖励</t>
    </r>
    <r>
      <rPr>
        <sz val="10"/>
        <color rgb="FF000000"/>
        <rFont val="楷体"/>
        <charset val="134"/>
      </rPr>
      <t xml:space="preserve">
</t>
    </r>
    <r>
      <rPr>
        <sz val="12"/>
        <color rgb="FF000000"/>
        <rFont val="楷体"/>
        <charset val="134"/>
      </rPr>
      <t>10.国家级、省级5G全连接工厂企业奖励</t>
    </r>
    <r>
      <rPr>
        <sz val="10"/>
        <color rgb="FF000000"/>
        <rFont val="楷体"/>
        <charset val="134"/>
      </rPr>
      <t xml:space="preserve">
</t>
    </r>
    <r>
      <rPr>
        <sz val="12"/>
        <color rgb="FF000000"/>
        <rFont val="楷体"/>
        <charset val="134"/>
      </rPr>
      <t>11.企业科技创新奖励</t>
    </r>
  </si>
  <si>
    <t>（3）咸宁市工业高质量发展基金</t>
  </si>
  <si>
    <r>
      <rPr>
        <b/>
        <sz val="12"/>
        <color rgb="FF000000"/>
        <rFont val="楷体"/>
        <charset val="134"/>
      </rPr>
      <t>科创局申报：</t>
    </r>
    <r>
      <rPr>
        <sz val="10"/>
        <color rgb="FF000000"/>
        <rFont val="楷体"/>
        <charset val="134"/>
      </rPr>
      <t xml:space="preserve">
</t>
    </r>
    <r>
      <rPr>
        <sz val="12"/>
        <color rgb="FF000000"/>
        <rFont val="楷体"/>
        <charset val="134"/>
      </rPr>
      <t>高新区企业技术改造项目高质量发展基金，根据咸经信文〔2025〕100号《咸宁市区工业高质量发展基金管理办法（试行）》文件精神，按照相关条件兑现，申请1300万元。</t>
    </r>
  </si>
  <si>
    <t>（4）校企合作（双百工程）专项经费</t>
  </si>
  <si>
    <r>
      <rPr>
        <b/>
        <sz val="12"/>
        <color rgb="FF000000"/>
        <rFont val="楷体"/>
        <charset val="134"/>
      </rPr>
      <t>科创局申报：</t>
    </r>
    <r>
      <rPr>
        <sz val="10"/>
        <color rgb="FF000000"/>
        <rFont val="楷体"/>
        <charset val="134"/>
      </rPr>
      <t xml:space="preserve">
</t>
    </r>
    <r>
      <rPr>
        <sz val="12"/>
        <color rgb="FF000000"/>
        <rFont val="楷体"/>
        <charset val="134"/>
      </rPr>
      <t>根据年度考核情况拨付。</t>
    </r>
  </si>
  <si>
    <t>（5）对外开放活动经费</t>
  </si>
  <si>
    <r>
      <t>科创局申报：</t>
    </r>
    <r>
      <rPr>
        <sz val="12"/>
        <color rgb="FF000000"/>
        <rFont val="楷体"/>
        <charset val="134"/>
      </rPr>
      <t xml:space="preserve">
1.对参加境内外国际展会的企业，在展位费、特装费、物流费等费用上按照实际发生额不超过60%对企业进行补贴。单次参展费用补贴不超过5万元，单个企业年累计补贴金额不超过30万元。
2.2025年根据《咸高管发〔2024〕3号《关于印发咸宁高新区支持中小微企业加快新型工业化奖补实施细则的通知》文件精神，按照相关奖励条件兑现，需补贴企业资金共计300万元，该费用结转到2026年兑现。 </t>
    </r>
  </si>
  <si>
    <t>（6）企业入限入规奖励资金</t>
  </si>
  <si>
    <t>（今年已并入经济信息化奖励专项经费）</t>
  </si>
  <si>
    <t>（7）企业成长奖励资金</t>
  </si>
  <si>
    <r>
      <rPr>
        <b/>
        <sz val="12"/>
        <color rgb="FF000000"/>
        <rFont val="楷体"/>
        <charset val="134"/>
      </rPr>
      <t>科创局和财金局申报：</t>
    </r>
    <r>
      <rPr>
        <sz val="12"/>
        <color rgb="FF000000"/>
        <rFont val="楷体"/>
        <charset val="134"/>
      </rPr>
      <t>根据招商协议，兑现科技企业优惠政策相关支出（含金融贴息、湖北省产业链质量提升省级示范项目预算资金等相关支出、中欧班列、海铁联运、桂花产业基金等配套资金、产业倍增计划、易地投资制造业企业技术改造补贴、高新区产业集群高质量发展重大项目支持资金等）。</t>
    </r>
  </si>
  <si>
    <t>支持园区企业发展支出</t>
  </si>
  <si>
    <t>（1）贡献突出单位及贡献进步奖励</t>
  </si>
  <si>
    <r>
      <rPr>
        <b/>
        <sz val="12"/>
        <color rgb="FF000000"/>
        <rFont val="楷体"/>
        <charset val="134"/>
      </rPr>
      <t>财政代编：</t>
    </r>
    <r>
      <rPr>
        <sz val="12"/>
        <color rgb="FF000000"/>
        <rFont val="楷体"/>
        <charset val="134"/>
      </rPr>
      <t>贡献突出单位及贡献进步奖励</t>
    </r>
  </si>
  <si>
    <t>（2）扶持企业发展专项奖励</t>
  </si>
  <si>
    <t>（3）产业倍增专项奖励经费</t>
  </si>
  <si>
    <r>
      <rPr>
        <b/>
        <sz val="12"/>
        <color rgb="FF000000"/>
        <rFont val="楷体"/>
        <charset val="134"/>
      </rPr>
      <t>科创局申报：</t>
    </r>
    <r>
      <rPr>
        <sz val="10"/>
        <color rgb="FF000000"/>
        <rFont val="楷体"/>
        <charset val="134"/>
      </rPr>
      <t xml:space="preserve">
</t>
    </r>
    <r>
      <rPr>
        <sz val="12"/>
        <color rgb="FF000000"/>
        <rFont val="楷体"/>
        <charset val="134"/>
      </rPr>
      <t>依据：根据《咸宁高新区支持工业企业提质倍增推动制造业高质量发展的奖补措施》，（1）2024年产值在2000万元以上5000万元以下的企业，2025年产值增速须达到100%以上且应税收入保持正增长；（2）2024年产值在5000万元以上1亿元以下的企业，2025年产值增速须达到50%以上且应税收入保持正增长；（3）2024年产值在1亿元以上10亿元以下的企业，2025年产值增速须达到30%以上且应税收入保持正增长；（4）2024年产值在10亿元以上的企业，2025年产值增速须达到10%以上且应税收入保持正增长；（5）2025年新进规且当年产值达到5000万元以上的企业。针对满足奖励条件（1）（2）（3）（4）的企业，奖励金额分为两部分，产值增速20%以内对应产值增量按照0.8%的比例予以奖励；产值增速超过20%对应的产值增量按照1.2%的比例予以奖励，两项合计最高奖励上限为1000万元。针对满足奖励条件（5）的企业，按照其全年产值的1.2%，最高不超过1000万元的标准予以奖励。奖励资金主要用于扶持企业开展产品研发、技术改造等创新事项。对2025年全年产值首次突破1亿元、2亿元、5亿元、10亿元及以上的企业，且企业产值同比增速达到20%及以上的，分别给予企业或主要经营团队(董事长、总经理及企业指定的有突出贡献人员)5万元、10万元、20万元、30万元一次性奖励或等价实物奖励。一次性突破多个档次，按照最高档次标准予以奖励。</t>
    </r>
    <r>
      <rPr>
        <sz val="10"/>
        <color rgb="FF000000"/>
        <rFont val="楷体"/>
        <charset val="134"/>
      </rPr>
      <t xml:space="preserve">
</t>
    </r>
    <r>
      <rPr>
        <sz val="12"/>
        <color rgb="FF000000"/>
        <rFont val="楷体"/>
        <charset val="134"/>
      </rPr>
      <t>说明：根据2025年1-3季度产值测算，符合奖励条件的企业26家，奖励金额为1510万；预计全年奖励金额2000万元。由于规上企业数量增加，预测2026年产业倍增资金增加至2500万。</t>
    </r>
  </si>
  <si>
    <t>离岸科创园</t>
  </si>
  <si>
    <t>咸宁海关工作经费</t>
  </si>
  <si>
    <r>
      <rPr>
        <b/>
        <sz val="12"/>
        <color rgb="FF000000"/>
        <rFont val="楷体"/>
        <charset val="134"/>
      </rPr>
      <t>财政代编：</t>
    </r>
    <r>
      <rPr>
        <sz val="12"/>
        <color rgb="FF000000"/>
        <rFont val="楷体"/>
        <charset val="134"/>
      </rPr>
      <t>由高新区负担武汉海关105万、市财政局负担245万。合计350万</t>
    </r>
  </si>
  <si>
    <t>扶持国有投融资平台专项</t>
  </si>
  <si>
    <r>
      <rPr>
        <b/>
        <sz val="12"/>
        <color rgb="FF000000"/>
        <rFont val="楷体"/>
        <charset val="134"/>
      </rPr>
      <t>财政代编：</t>
    </r>
    <r>
      <rPr>
        <sz val="12"/>
        <color rgb="FF000000"/>
        <rFont val="楷体"/>
        <charset val="134"/>
      </rPr>
      <t>补助高投相关支出</t>
    </r>
  </si>
  <si>
    <t>地方政府三天天然气应急调峰储气租赁服务费</t>
  </si>
  <si>
    <r>
      <rPr>
        <b/>
        <sz val="12"/>
        <color rgb="FF000000"/>
        <rFont val="楷体"/>
        <charset val="134"/>
      </rPr>
      <t>财政代编：</t>
    </r>
    <r>
      <rPr>
        <sz val="12"/>
        <color rgb="FF000000"/>
        <rFont val="楷体"/>
        <charset val="134"/>
      </rPr>
      <t>根据协议：我市天然气应急调峰储气服务费每年结算一次，按照事权与支出责任相匹配的原则，涉及各地的租赁费用，需各地依规列入当地财政预算，于6月15日前将租赁费归集到市级财政往来资金专户，具体资金按燃气公司核定的各地储气量及单价核算。</t>
    </r>
  </si>
  <si>
    <t>化解预拨经费</t>
  </si>
  <si>
    <r>
      <rPr>
        <b/>
        <sz val="12"/>
        <color rgb="FF000000"/>
        <rFont val="楷体"/>
        <charset val="134"/>
      </rPr>
      <t>财政代编：</t>
    </r>
    <r>
      <rPr>
        <sz val="12"/>
        <color rgb="FF000000"/>
        <rFont val="楷体"/>
        <charset val="134"/>
      </rPr>
      <t>根据化解预拨方案安排</t>
    </r>
  </si>
  <si>
    <t>横沟桥镇镇区清扫缺口经费</t>
  </si>
  <si>
    <t>服务园区专项支出</t>
  </si>
  <si>
    <r>
      <rPr>
        <b/>
        <sz val="12"/>
        <color rgb="FF000000"/>
        <rFont val="楷体"/>
        <charset val="134"/>
      </rPr>
      <t>财政代编：</t>
    </r>
    <r>
      <rPr>
        <sz val="12"/>
        <color rgb="FF000000"/>
        <rFont val="楷体"/>
        <charset val="134"/>
      </rPr>
      <t>每年支持公共检测中心服务园区企业不超过100万、支持残联服务高新区企业20万元。</t>
    </r>
  </si>
  <si>
    <t>2025中国香料香精科学技术大会暨中国天然芳香原料创新发展大会专项经费</t>
  </si>
  <si>
    <t>预留高新区优化机构编制改革过渡期经费</t>
  </si>
  <si>
    <r>
      <t>综合局申报：</t>
    </r>
    <r>
      <rPr>
        <sz val="12"/>
        <color rgb="FF000000"/>
        <rFont val="楷体"/>
        <charset val="134"/>
      </rPr>
      <t>根据市委办关于印发《咸宁高新区优化机构编制管理改革实施方案》精神，预留该经费作为高新区后续招引员额制人员支出、已招录人员安家补贴以及开展相关工作支出</t>
    </r>
  </si>
  <si>
    <t>企业高管周转公寓（人才公寓租赁费用）</t>
  </si>
  <si>
    <r>
      <rPr>
        <b/>
        <sz val="12"/>
        <color rgb="FF000000"/>
        <rFont val="楷体"/>
        <charset val="134"/>
      </rPr>
      <t>综合局申报：</t>
    </r>
    <r>
      <rPr>
        <sz val="12"/>
        <color rgb="FF000000"/>
        <rFont val="楷体"/>
        <charset val="134"/>
      </rPr>
      <t>2024年9月20 日签订的《房屋租赁合同》</t>
    </r>
  </si>
  <si>
    <t>残保金项目专项经费</t>
  </si>
  <si>
    <r>
      <rPr>
        <b/>
        <sz val="12"/>
        <color rgb="FF000000"/>
        <rFont val="楷体"/>
        <charset val="134"/>
      </rPr>
      <t>综合局申报：</t>
    </r>
    <r>
      <rPr>
        <sz val="12"/>
        <color rgb="FF000000"/>
        <rFont val="楷体"/>
        <charset val="134"/>
      </rPr>
      <t>缴纳咸宁高新区管委会2026年度残保金。根据《中华人民共和国残疾人保障法》《残疾人就业条例》有关规定，机关、团体、企事业单位和民办非企业单位未按规定比例安排残疾人就业的应当履行缴纳残疾人就业保障金的义务，共20万元</t>
    </r>
  </si>
  <si>
    <t>大学生引进计划政策兑现专项经费</t>
  </si>
  <si>
    <r>
      <rPr>
        <b/>
        <sz val="12"/>
        <color rgb="FF000000"/>
        <rFont val="楷体"/>
        <charset val="134"/>
      </rPr>
      <t>综合局申报：</t>
    </r>
    <r>
      <rPr>
        <sz val="12"/>
        <color rgb="FF000000"/>
        <rFont val="楷体"/>
        <charset val="134"/>
      </rPr>
      <t>大学生生活补贴补助。</t>
    </r>
  </si>
  <si>
    <t>高新院区项目工作经费</t>
  </si>
  <si>
    <r>
      <rPr>
        <b/>
        <sz val="12"/>
        <color rgb="FF000000"/>
        <rFont val="楷体"/>
        <charset val="134"/>
      </rPr>
      <t>综合局申报：</t>
    </r>
    <r>
      <rPr>
        <sz val="12"/>
        <color rgb="FF000000"/>
        <rFont val="楷体"/>
        <charset val="134"/>
      </rPr>
      <t>市中医医院高新院区挂牌工作经费：在咸宁市中医医院加挂高新院区，中医院负责整个园区有关卫生健康方面的各项工作，50万元</t>
    </r>
  </si>
  <si>
    <t>人才政策兑现专项资金</t>
  </si>
  <si>
    <r>
      <rPr>
        <b/>
        <sz val="12"/>
        <color rgb="FF000000"/>
        <rFont val="楷体"/>
        <charset val="134"/>
      </rPr>
      <t>综合局申报：</t>
    </r>
    <r>
      <rPr>
        <sz val="12"/>
        <color rgb="FF000000"/>
        <rFont val="楷体"/>
        <charset val="134"/>
      </rPr>
      <t>1.发放租房补贴，按照租金第一年免交、后两年减半收取，租金补贴最长不超过3年，预计3万元。
2.发放购房补贴。按照90㎡（含）以下的和超过90㎡的，分别给予8000元、10000元的购房补贴，预计15万元。
3.发放生活补贴。按照全日制博士研究生、硕士研究生、"双一流"大学本科生、其他普通高校本科生、专科生，每人每年分别给予10000元、8000元、5000元、3000元、1500元生活补贴，预计130万元。
4.开展高层次人才创新创业项目认定评审，预计费15万元。
5.发放硕博人才引进安家补贴25元，企业补贴预计5万元。（硕博人才安家补贴发放对象为园区企业硕博人才，员额人员由财务直接拨付。）
6.发放技能提升补贴，对取得相应职称晋升的人才给予相应补贴，预计2万。
7.发放职称、学习提升补贴，对取得相应职称、学历的人才给予相应补贴，预计2万。</t>
    </r>
  </si>
  <si>
    <t>园区除颤仪（AED）项目工作经费</t>
  </si>
  <si>
    <r>
      <rPr>
        <b/>
        <sz val="12"/>
        <color rgb="FF000000"/>
        <rFont val="楷体"/>
        <charset val="134"/>
      </rPr>
      <t>综合局申报：</t>
    </r>
    <r>
      <rPr>
        <sz val="12"/>
        <color rgb="FF000000"/>
        <rFont val="楷体"/>
        <charset val="134"/>
      </rPr>
      <t>根据管委会年度工作安排，计划在园区布置除颤仪80台（AED）为园区干部职工健康保驾护航，共需200万元</t>
    </r>
  </si>
  <si>
    <t>乡村振兴专项经费(咸宁高新区）</t>
  </si>
  <si>
    <r>
      <rPr>
        <b/>
        <sz val="12"/>
        <color rgb="FF000000"/>
        <rFont val="楷体"/>
        <charset val="134"/>
      </rPr>
      <t>综合局申报：</t>
    </r>
    <r>
      <rPr>
        <sz val="12"/>
        <color rgb="FF000000"/>
        <rFont val="楷体"/>
        <charset val="134"/>
      </rPr>
      <t>在咸宁高新区驻点联系村长岭村进行乡村振兴，主要包括发展村级产业，壮大村集体经济，带动村民就业增收，构建共建共享共治的发展格局，推进乡村振兴。完善村湾人居环境、基础设施、发展特色产业合计70万元。</t>
    </r>
  </si>
  <si>
    <t>招商公司日常运营经费</t>
  </si>
  <si>
    <r>
      <rPr>
        <b/>
        <sz val="12"/>
        <color rgb="FF000000"/>
        <rFont val="楷体"/>
        <charset val="134"/>
      </rPr>
      <t>招商（公司）申报：</t>
    </r>
    <r>
      <rPr>
        <sz val="12"/>
        <color rgb="FF000000"/>
        <rFont val="楷体"/>
        <charset val="134"/>
      </rPr>
      <t>日常商务接待约1000次，含客商食宿、咸宁特产礼品，每次约3000元；以及工作人员外出考察企业的飞机票、高铁票、住宿费、差旅补助及高铁（飞机）退票费等费用500万元，每年预估出差300次，1万元/次；人员工资费用约500万元，包含固定工资、绩效奖金、社保公积金和福利费用等；专业服务费用约200万元，含法律顾问费、租赁车辆费、财务代理服务费、猎头服务费、财务软件等；招商引资培训、日常宣传资料印制、办公耗材费等200万元；支出招商推介活动费300万元，包括集中签约、外出招商引资推介等大型活动。</t>
    </r>
  </si>
  <si>
    <t>招商公司产业合作资金</t>
  </si>
  <si>
    <r>
      <rPr>
        <b/>
        <sz val="12"/>
        <color rgb="FF000000"/>
        <rFont val="楷体"/>
        <charset val="134"/>
      </rPr>
      <t>招商（公司）申报：</t>
    </r>
    <r>
      <rPr>
        <sz val="12"/>
        <color rgb="FF000000"/>
        <rFont val="楷体"/>
        <charset val="134"/>
      </rPr>
      <t>2025年招引的近200个项目及2026年新招引项目的支出，包含与基金公司合作设立基金部分出资、高新区高质量发展重大项目支持资金等</t>
    </r>
  </si>
  <si>
    <t>咸宁高新区重点产业创新发展园区专项资金</t>
  </si>
  <si>
    <t>财政代编：上级专项资金</t>
  </si>
  <si>
    <t xml:space="preserve">2026年咸宁高新区市直派出机构特定目标类支出明细表                             </t>
  </si>
  <si>
    <t>表八</t>
  </si>
  <si>
    <t>单位名称</t>
  </si>
  <si>
    <t>项目编号</t>
  </si>
  <si>
    <t>项目名称</t>
  </si>
  <si>
    <t>2025年</t>
  </si>
  <si>
    <t>2026年</t>
  </si>
  <si>
    <t>功能科目</t>
  </si>
  <si>
    <t>备  注</t>
  </si>
  <si>
    <t>公共预算
申报数</t>
  </si>
  <si>
    <t>总计</t>
  </si>
  <si>
    <t>1、高新区税务局</t>
  </si>
  <si>
    <t>与上年持平，经费结构进行调整</t>
  </si>
  <si>
    <t>征管服务建设</t>
  </si>
  <si>
    <t>1、优化税收征管方式包括：金税四期上线前期测试及干部培训费用；优化办税流程，建立纳税服务一体化，推进智慧税务建设；纳税稽查、纳税评估、风险管理一条龙建设；深化办税缴费便利化改革，实现征管资料电子化；纳税人满意度调查；优化征管资源配置，强化人才保障；
2、建立工单传递制度。依托钉钉开发平台，搭建工单传递平台，建立任务管理系统</t>
  </si>
  <si>
    <t>税费协同共治建设</t>
  </si>
  <si>
    <t>1、户籍管理资料盒及资料装订
2、税费征收工作经费：（1）政务大厅、市民之家驻点工作经费（2）代征代扣代缴手续费（3）税收执法记录仪采买、通讯费、执法燃油费等。
3、落实减税退税政策
4.税费服务宣传方面：（1）发票配送、短信平台、智能提醒、宣传印刷等税费服务方面（2）税收票证、纳税申报表的印制费等（3）便民办税春风活动。（4）开办纳税人学堂。（5）征管系统业务培训。</t>
  </si>
  <si>
    <t>营商环境建设</t>
  </si>
  <si>
    <t>1.落实全电发票电子化改革。
2.深化办税缴费便利化改革，实现征管资料电子化；推行“一事联办”“一网通办”
3.（1）跨部门数据共享共用等信息化建设，与科技局、工商局、人社、医保、国防、国土等相关部门建立数据信息共享机制。（2）推进“互联网+监管”制度。</t>
  </si>
  <si>
    <t>税务奖励专项</t>
  </si>
  <si>
    <t>根据税务部门配合高新区完成全年一般公共预算收入任务的情况据实拨付</t>
  </si>
  <si>
    <t>2、自规分局</t>
  </si>
  <si>
    <t>比上年增加23万元，同比增长62.3%，主要为咸宁高新技术产业园区建设用地节约集约利用状况评价项目费用增加</t>
  </si>
  <si>
    <t>咸宁高新技术产业园区建设用地节约集约利用状况评价</t>
  </si>
  <si>
    <t>三年一小评，5年一大评，26年大评选的年份
因该类技术服务企业少，参照其他技术服务项目，采取协商定价80万元，</t>
  </si>
  <si>
    <t>咸宁高新区土地利用动态调查更新及清理和规划管控</t>
  </si>
  <si>
    <t>1.对咸高新区产业园区存量和增量土地利用和规划建设项目情况进行动态跟踪监测；服务项目车辆费用，按7.2万元/月。
2.对园区已交付土地及涉嫌闲置土地进行利用情况测量；预计工作量为280人工日，按照《测绘生产成本定额》，外业为496元/人工日。
3.建立土地利用和规划情况台帐，提供成果图、文字报告；预计工作量为120人工日，按照《测绘生产成本定额》，零星定额内业为302元/人工日</t>
  </si>
  <si>
    <t>3、司法分局</t>
  </si>
  <si>
    <t>与上年持平</t>
  </si>
  <si>
    <t>公法中心</t>
  </si>
  <si>
    <t>1.律师坐班费：3家律师事务所，每家安排2名业务精通的专职律师轮流坐班，保证每个工作日至少有1名律师在岗，提供法律咨询、援助、调解等服务，共计9万元
2.企业法治体检费：对接园区重点项目、重点工程、重点产业、聚焦企业设立、企业用地、用工等，对规上企业、在建工程进行法治体检，共计30万元</t>
  </si>
  <si>
    <t>法律援助</t>
  </si>
  <si>
    <t>1.法律援助印刷费2万元
2.法律援助案件补贴案件补贴1000元/件，约30件。</t>
  </si>
  <si>
    <t>人民调解</t>
  </si>
  <si>
    <t>高新区人民调解协调指导中心和企业联合人民调解委员会工作经费：组织人民调解员培训费以及聘用专职人民调解员工资，共计8万元</t>
  </si>
  <si>
    <t>法治宣传</t>
  </si>
  <si>
    <t>组织宪法宣传周、民法典宣传月等重要节点法治宣传活动，法治宣传物品印制费；聘请专家授课费等共2万元</t>
  </si>
  <si>
    <t>4、公安分局</t>
  </si>
  <si>
    <t>公安业务技术大楼运行费用</t>
  </si>
  <si>
    <t>1.水电费用48万
2.网络租赁费用6.436万元
3.物业管理费用22万元
4.大楼食堂劳务外包人员费用25万元
5.天然气费用3.6万元
6.大楼零星维修费5万元
7.业务技术大楼租金15万元</t>
  </si>
  <si>
    <t>派出所巡防经费</t>
  </si>
  <si>
    <t>横沟桥派出所防经费：横沟大道以北的园区开展巡逻防控工作。
1、需招聘巡防队员5名，每名人全年工资39600元、社保12120元、公积金2160元、伙食补助4560元、工会福利1700元、服装费2000元、团体意外险260元，体检费1000元，合计63400元、5名巡防队员共计31.7万元；
2、巡逻队员单警装备5人*1200元=0.6万元 ；
3、巡逻车辆内配备装备1.7万元；                                     4、租赁1辆巡逻车，每年3.6万元；                                          5、车辆油料费、维修费3万元；                                              6、巡防队员夜间巡逻误餐费3万元。                                                  合计：40万元
官埠桥派出所巡防经费：利用派出所现有人员在所辖园区范围内开展巡逻防控工作。
1、巡逻车辆内配备装备1.5万元；                                     2、租赁1辆巡逻车，每年3.5万元；                                          3、车辆油料费、维修费3万元；                                              4、巡防队员夜间巡逻误餐费2万元。                                                  合计：10万元
园区派出所巡防经费：
在所辖园区内开展巡逻防控和突发事件处置工作。                                     1、聘请巡防队员15名，每人全年工资39600元、社保12120元、公积金2160元、伙食补助4560元、工会福利1700元、服装费2000元、团体意外险260元，体检费1000元，合计63400元、15名巡防队员共计95.1万元；
2、巡逻队员单警装备15人*1200元=1.8万元 ；                                    3、巡逻车辆内配备装备4万元；
4、全天不间断巡逻，油料200元/天，全年360天，7.2万元；                                                                        5、巡逻车辆维修费5万元；                                               6、巡防队员夜间巡逻误餐费7万元；                                                  7、在园区巡逻和处突过程中发生意外事件维稳经费20万元。
合计：140万元</t>
  </si>
  <si>
    <t>公安执法办案工作支出</t>
  </si>
  <si>
    <t>1.服务高新园区辅警费用126.8万元
2.差旅费用60万元
3.案件司法审计、鉴定费用60万元
4.收押人员 体检费15万元
5.特勤耳目费（举报案件线索奖金）5万元
6.网上追逃奖金5万元
7.暴龙装甲车巡防费用6.63万元
8.新能源警车巡防费用1.62万元
9.车辆租赁费用26.4万元
10.园区平安建设各类宣传费用30万元
11.办案耗材用品费用5万元
12.园区道路交通服务费用61.78万元
共申请403万，拟安排140万</t>
  </si>
  <si>
    <t>5、环保分局</t>
  </si>
  <si>
    <t>比上年增加15万元，同比增长11.5%，主要为新增突发环境事件应急预案</t>
  </si>
  <si>
    <t>高新区园区
生态环境监测</t>
  </si>
  <si>
    <t>根据咸宁经济开发区一期、二期、三期规划环境影响文件要求，结合园区实际，开展地下水、环境空气质量、土壤环境质量、声环境质量监测，地下水设置3个监测点位，每年监测1次，监测39个指标；环境空气设置3个监测点位，每年监测2次，监测8个指标；声环境设置20个监测点位，每年监测4次；土壤设置9个监测点位，每年监测1次。
监测费用收费依据为鄂价环资规[2013]223号文，根据收费基数、监测点位、监测频次和监测指标计算出来。</t>
  </si>
  <si>
    <t>生态环境综合执法监督性监测服务</t>
  </si>
  <si>
    <t>生态环境综合执法监督性监测服务采购项目：对高新区辖区内企业污染物排放情况进行综合执法监督性监测及突发环境事件应急监测、2026年高新区检测报告汇编；参考往年合同和《关于核定环境检测服务收费标准的通知》鄂价环资规【2013】223号，生态环境综合执法监督性监测服务采购项目预算金额39万元</t>
  </si>
  <si>
    <t>第三方专业公司服务园区企业管理</t>
  </si>
  <si>
    <t>第三方专业公司服务园区企业管理项目：
对高新区园区开展日常管理、巡查等，编制企业检查中存在问题的分析报告、园区生态环境管理年度评估报告，组织园区企业开展环保知识培训，建立和完善园区环境管理台账（企业现状调查表）；费用依据计价格【2002】125号收费文件、根据商务用车租赁价格文件，第三方湖北省公信检测服务有限公司服务园区企业管理项目预算金额37万元</t>
  </si>
  <si>
    <t>高新区企业生态环境统计及总量减排中央资金申报</t>
  </si>
  <si>
    <t>1.指导企业保质保量完成生态环境统计，依据计价格[2002]125号收费文件、商务用车租赁价格文件，聘请第三方公司服务机构的费用为3万元。
2.指导高新区企业开展危废规范化环境管理评估及整改费用为3万元。
3.协助更新高新区重污染天气应急减排清单费用为2万元。
4.用作协助企业做好总量减排并谋划中央资金项目的奖励资金为10万元，设置绩效管理的方式，按申请中央资金项目个数予以奖励。</t>
  </si>
  <si>
    <t>突出环境问题整治</t>
  </si>
  <si>
    <t>1、办公用品：印制、扫描各类宣传资料、汇报材料、汇报表格等5万元（平常每个月0.35万元，年底印刷考核资料、整改销号台账、环保督察资料0.8万元）。
4、3个劳务派遣工作人员：参照咸宁高新区劳务派遣人员管理暂行办法，三名劳务派遣人员薪资（基本工资+年限工资+交通补贴+五险一金+餐费补助+年度绩效考核奖金）每人每年约8万元。</t>
  </si>
  <si>
    <t>突发环境事件应急预案</t>
  </si>
  <si>
    <t>编制《咸宁市高新区突发环境事件风险评估报告》；《咸宁市高新区环境应急资源调查报告》；《咸宁市高新区突发环境事件应急预案》参考2020年合同，突发环境事件应急预案修编服务采购项目预算金额26万元。</t>
  </si>
  <si>
    <t>6、市场监管分局</t>
  </si>
  <si>
    <t>比上年减少10万元，同比下降7.1%</t>
  </si>
  <si>
    <t>食品安全工作专项</t>
  </si>
  <si>
    <t>高新区食品安全工作小组工作经费，含5名劳务人员工资</t>
  </si>
  <si>
    <t>特种设备协管服务专项</t>
  </si>
  <si>
    <t>与湖北咸宁大鹏劳务有限公司签订的购买协管服务协议，用于高新区范围内特种设备的日常巡查工作。</t>
  </si>
  <si>
    <t>消费纠纷调解处置服务专项</t>
  </si>
  <si>
    <t>消费纠纷调解处置服务专项购买服务64万元，日常办公经费8万元
预算金额安排68万</t>
  </si>
  <si>
    <t>城市标准化综合试点（自然生态公园）工作专项</t>
  </si>
  <si>
    <t>根据市政府组织的标准化城市建设督查组督查意见，以及省标准化研究询价意见：
1、八大场景文化元素植入
2、小游园建设维护标准制定（请专业人士）费用</t>
  </si>
  <si>
    <t>市场业务专项</t>
  </si>
  <si>
    <t>餐饮企业食品经营许可智慧辅助审核</t>
  </si>
  <si>
    <t>2025年已建成餐饮企业食品经营许可智慧辅助审核系统，该系统后续维护费用4万元/年</t>
  </si>
  <si>
    <t>7、 高新区消防大队</t>
  </si>
  <si>
    <t>比上年减少84万元，同比下降6.2%</t>
  </si>
  <si>
    <t>消防业务经费</t>
  </si>
  <si>
    <t>1.电费及水费，按每月4万计算，共48万
2.办公费24万
3.宣传费用：开学第一课、夏防、冬防、119消防宣传月,制作消防宣传片，短视频拍摄费用按一年制作两个，一个5分钟计算；利用其他媒体开展消防宣传工作，购买消防宣传用礼品、礼物等。17.7万
4.印刷费10万
5.会议费及培训费用7万
6.委托业务费：委托审计公司开展审计、造价公司代理招标、设计费等，委托审计公司开展审计、造价公司代理招标（应急救援物资储备采购、专项支出）等。20万
7.营房小修费60万
8.被装费16万
9.网络通信软件设备维护费：40万
10.教育培训费：25万
11.车辆维修费及保养费用60万
12.公务用车及消防车保险费用25万
13.公杂费:8.3万
14.维修(护)费:8万</t>
  </si>
  <si>
    <t>政府专职消防员经费</t>
  </si>
  <si>
    <t>1.国家队消防人员住房补贴、通讯补贴、交通补贴、物业管理补贴、年度考核奖;基础绩效、养老及年金，优待金等由地方财政负担，为226万
2.外聘人员47人计算，每人每年体检1次需1500元，约70000元                                                                                      3.按照47名外聘人员计算，按照平均每人每月工资、社保、服务费按照7000元计算，一年共约400万元
4.按照6名指战员、47名外聘人员计算，按照平均每人每天41元.365*53*41计算，一年共需约80万元</t>
  </si>
  <si>
    <t>消防大队专项项目</t>
  </si>
  <si>
    <t>1.咸宁高新技术产业开发区消防救援大队金桂路特勤站训练场外围墙改造项目，50万
2.咸宁高新技术产业开发区消防救援大队金桂路特勤站室外训练场地升级改造项目50万
3.咸宁消防救援支队训练与战勤保障大队多功能影院建设20万
4.咸宁消防救援支队训练与战勤保障大队综合训练馆二楼改造20万</t>
  </si>
  <si>
    <t>装备及救援设备物资购置</t>
  </si>
  <si>
    <t>灭火救援装备（30个人员防护装备：空气呼吸器、液压破拆工具组、无人机、有毒气体探测仪、可燃气体检测仪、大型水力排烟机等）</t>
  </si>
  <si>
    <t>真烟真火及配套训练设施专项</t>
  </si>
  <si>
    <t>2026年咸宁高新区政府性基金预算--政府性基金收入预算表</t>
  </si>
  <si>
    <t>表九</t>
  </si>
  <si>
    <t>序号</t>
  </si>
  <si>
    <t>单位及地块（项目）</t>
  </si>
  <si>
    <t>地块位置</t>
  </si>
  <si>
    <t>用地性质</t>
  </si>
  <si>
    <t>面积(亩)</t>
  </si>
  <si>
    <t>出让单价
(万元/亩)</t>
  </si>
  <si>
    <t>出让总价</t>
  </si>
  <si>
    <t>鸡尾酒（湖北）生物科技有限公司</t>
  </si>
  <si>
    <t>咸宁高新区二期栗林路与107国道交叉处东北侧</t>
  </si>
  <si>
    <t>工业用地</t>
  </si>
  <si>
    <t>华肤大健康医美康养项目</t>
  </si>
  <si>
    <t>咸宁高新区金桂路与贺胜路交叉处东南侧</t>
  </si>
  <si>
    <t>公共服务用地</t>
  </si>
  <si>
    <t>百洋（湖北）食品科技有限公司</t>
  </si>
  <si>
    <t>咸宁高新区二期青龙路与双创路交叉处东南侧</t>
  </si>
  <si>
    <t>近藤智慧AI厨房生态产业园项目</t>
  </si>
  <si>
    <t>拟落户光谷大道恒基地块旁</t>
  </si>
  <si>
    <t>万合管业新型管材生产基地</t>
  </si>
  <si>
    <t>高新区三期</t>
  </si>
  <si>
    <t>海创科技</t>
  </si>
  <si>
    <t>中铁加仑物流基地</t>
  </si>
  <si>
    <t>国际陆港综合物流园项目</t>
  </si>
  <si>
    <t>康德宁医院</t>
  </si>
  <si>
    <t>城铁东站旁</t>
  </si>
  <si>
    <t>医疗用地</t>
  </si>
  <si>
    <t>集成电路低碳产业园</t>
  </si>
  <si>
    <t>领尚高效节能立式线缆生产基地</t>
  </si>
  <si>
    <t>思力博轨道交通产业园</t>
  </si>
  <si>
    <t>温州芯生代氮化镓外延项目</t>
  </si>
  <si>
    <t>创维汽车产业园项目</t>
  </si>
  <si>
    <t>斯伯利</t>
  </si>
  <si>
    <t>开发区产城一体</t>
  </si>
  <si>
    <t>向阳湖镇绿山村</t>
  </si>
  <si>
    <t>商服用地</t>
  </si>
  <si>
    <t>人才公寓</t>
  </si>
  <si>
    <t>向阳湖镇铁铺村、绿山村</t>
  </si>
  <si>
    <t>原公路港二期</t>
  </si>
  <si>
    <t>向阳湖镇绿山村、汀泗桥镇黄荆塘村</t>
  </si>
  <si>
    <t>物流仓储</t>
  </si>
  <si>
    <t>凤凰工业园储备用地</t>
  </si>
  <si>
    <t>向阳湖镇宝塔村</t>
  </si>
  <si>
    <t>待招商地块1</t>
  </si>
  <si>
    <t>待招商地块2</t>
  </si>
  <si>
    <t>新材料产业园</t>
  </si>
  <si>
    <t>廖家湾</t>
  </si>
  <si>
    <t>专项债利息收入</t>
  </si>
  <si>
    <t>上年结余结转</t>
  </si>
  <si>
    <t>合   计</t>
  </si>
  <si>
    <t>2026年咸宁高新区政府性基金预算--政府性基金支出预算表</t>
  </si>
  <si>
    <t>表十</t>
  </si>
  <si>
    <t>安排支出项目</t>
  </si>
  <si>
    <t>安排资金额度</t>
  </si>
  <si>
    <t>项目主管单位</t>
  </si>
  <si>
    <t>备注</t>
  </si>
  <si>
    <t>市城发集团置换咸宁高新区工业园地块土地成本及收益</t>
  </si>
  <si>
    <t>根据管委会与市城发集团签订的《储备土地置换协议书》特别约定第1条：“甲乙双方确定土地出让成本后，应按照土地收储成本及收益返还的原则，待土地出让后，按照土地成本置换后所对应的地块在扣除财政计提后，再进行土地收储成本及收益的返还”。</t>
  </si>
  <si>
    <t>官埠桥镇机电制造园一期土地收入金收益</t>
  </si>
  <si>
    <t>根据常务会议纪要，为支持关埠桥镇建设，返还官埠桥镇机电制造园一期土地收入金收益</t>
  </si>
  <si>
    <t>征地拆迁补偿及国土前期专项资金</t>
  </si>
  <si>
    <t>按高新区《政府投资计划》内容统筹使用，包含征地拆迁、清表、安置过渡，失地农民养老保险等。</t>
  </si>
  <si>
    <t>政府投资项目建设工程款</t>
  </si>
  <si>
    <t>按高新区《政府投资计划》内容统筹使用（含春节前待支付项目、投资建设工程等），包括华中健康饮品研发中心及展示中心资金、国际陆港政府配套项目资金及需支付以前年度项目资金。</t>
  </si>
  <si>
    <t>盘活闲置用地专项</t>
  </si>
  <si>
    <t>含包含园区闲置地块产房收购及产生税费，土地指标费、中介服务费等</t>
  </si>
  <si>
    <t>根据预拨经费消化方案，每年安排5000万基金用于消化预拨资金。</t>
  </si>
  <si>
    <t>企业奖励专项</t>
  </si>
  <si>
    <t>根据招商协议，拨付固投补贴等，包含根据高新区高质量发展重大项目支持资金</t>
  </si>
  <si>
    <t>专项债付息及发行费支出</t>
  </si>
  <si>
    <t>将专项债利息手续费收入上缴市财政</t>
  </si>
  <si>
    <t>结转下年支出</t>
  </si>
  <si>
    <t>备注：第3、4项资金均以补助资金形式拨付高投集团，由高投集图根据管委会审批意见拨付资金。</t>
  </si>
  <si>
    <t>2026年咸宁高新区国有资本经营预算收入预算表</t>
  </si>
  <si>
    <t>表十一</t>
  </si>
  <si>
    <t>项    目</t>
  </si>
  <si>
    <t>比上年完成数
+-额</t>
  </si>
  <si>
    <t>比上年完成数
+ -%</t>
  </si>
  <si>
    <t>收入合计</t>
  </si>
  <si>
    <t>一、本级收入</t>
  </si>
  <si>
    <t xml:space="preserve">    利润收入</t>
  </si>
  <si>
    <t xml:space="preserve">    股利、股息收入</t>
  </si>
  <si>
    <t xml:space="preserve">    产权转让收入</t>
  </si>
  <si>
    <t xml:space="preserve">    清算收入</t>
  </si>
  <si>
    <t xml:space="preserve">    其他国有资本经营收入</t>
  </si>
  <si>
    <t>二、上级转移支付收入</t>
  </si>
  <si>
    <t>三、上年结转收入</t>
  </si>
  <si>
    <t>2026年咸宁高新区国有资本经营预算支出预算表</t>
  </si>
  <si>
    <t>表十二</t>
  </si>
  <si>
    <t>比上年完成数+-额</t>
  </si>
  <si>
    <t>比上年完成数+-%</t>
  </si>
  <si>
    <t>支出合计</t>
  </si>
  <si>
    <t>一、本级支出</t>
  </si>
  <si>
    <t>解决历史遗留问题及改革成本支出</t>
  </si>
  <si>
    <t>国有企业资本金注入</t>
  </si>
  <si>
    <t>国有企业政策性补贴</t>
  </si>
  <si>
    <t>其他国有资本经营预算支出</t>
  </si>
  <si>
    <t>二、结转下年支出</t>
  </si>
  <si>
    <t>三、调出资金</t>
  </si>
  <si>
    <t>2026年咸宁高新区社会保险基金收入预算表</t>
  </si>
  <si>
    <t>表十三</t>
  </si>
  <si>
    <t>项  目</t>
  </si>
  <si>
    <t>机关事业单位基本养老
保险基金</t>
  </si>
  <si>
    <t>职工基本医疗保险(含生育保险)基金</t>
  </si>
  <si>
    <t>城乡居民基本医疗保险基金</t>
  </si>
  <si>
    <t>2025年完成数（快报）</t>
  </si>
  <si>
    <t>2026年
预算数</t>
  </si>
  <si>
    <t>同比增减%</t>
  </si>
  <si>
    <t>其中: 1.社会保险费收入</t>
  </si>
  <si>
    <t xml:space="preserve">      2.财政补贴收入</t>
  </si>
  <si>
    <t xml:space="preserve">      3.利息收入</t>
  </si>
  <si>
    <t xml:space="preserve">      4.委托投资收益</t>
  </si>
  <si>
    <t xml:space="preserve">      5.转移收入</t>
  </si>
  <si>
    <t xml:space="preserve">      6.其他收入</t>
  </si>
  <si>
    <t xml:space="preserve">      7.上级补助收入</t>
  </si>
  <si>
    <t xml:space="preserve">      8.下级上解收入</t>
  </si>
  <si>
    <t>2026年咸宁高新区社会保险基金支出预算表</t>
  </si>
  <si>
    <t>表十四</t>
  </si>
  <si>
    <t>其中: 1.社会保险待遇支出</t>
  </si>
  <si>
    <t xml:space="preserve">      2.转移支出</t>
  </si>
  <si>
    <t xml:space="preserve">      3.其他支出</t>
  </si>
  <si>
    <t xml:space="preserve">      4.补助下级支出</t>
  </si>
  <si>
    <t xml:space="preserve">      5.上解上级支出</t>
  </si>
  <si>
    <t>本年收支结余</t>
  </si>
  <si>
    <t>年末滚存结余</t>
  </si>
  <si>
    <t xml:space="preserve">政府性基金收入明细表                                                                         </t>
  </si>
  <si>
    <t>上年结余结转收入</t>
  </si>
  <si>
    <t>地块一</t>
  </si>
  <si>
    <t>职教园附近地块</t>
  </si>
  <si>
    <t>商住</t>
  </si>
  <si>
    <t>地块二</t>
  </si>
  <si>
    <t>玉桂学校附近地块</t>
  </si>
  <si>
    <t>地块三</t>
  </si>
  <si>
    <t>永安大道与官埠大道西北侧地块</t>
  </si>
  <si>
    <t>专项债项目利息缴库收入</t>
  </si>
  <si>
    <t xml:space="preserve">国有土地使用权出让收入安排的支出                                                                        </t>
  </si>
  <si>
    <t>土地报批及征地拆迁补偿专项资金</t>
  </si>
  <si>
    <t>按高新区《政府投资计划》内容统筹使用，包含征地拆迁、清表、土地报批、安置过渡等及相关中介支出。</t>
  </si>
  <si>
    <t>按高新区《政府投资计划》内容统筹使用（含投资建设一体化工程、甘鲁孙祠棚改工程等）。</t>
  </si>
  <si>
    <t>工程类项目</t>
  </si>
  <si>
    <t>含24年需继续支付的工程款资金、前期中介服务、水电工程等。</t>
  </si>
  <si>
    <t>各征地村老被征地农民养老保险代扣资金</t>
  </si>
  <si>
    <t>高新区2007年至2014年底认定的10646名老被征地农民养老保险补偿工作，根据拟订各征地村老被征地农民养老保险代扣资金资金退还方案予以返还，分5年时间进行偿还。</t>
  </si>
  <si>
    <t>老失地农民养老保险专项经费（新增）</t>
  </si>
  <si>
    <t>对被征地农民的土地、年龄、金额进行审核；对2024年新增土地的预算（据实核算）。</t>
  </si>
  <si>
    <t>兑现企业基础设施建设补助资金</t>
  </si>
  <si>
    <t>根据企业招商协议，与土地出让金相关的基础设施建设补助资金由政府性基金支出。</t>
  </si>
  <si>
    <t>专项债项目利息支出</t>
  </si>
  <si>
    <t>根据专项债项目支付利息安排。</t>
  </si>
  <si>
    <t>专项债上缴支出</t>
  </si>
  <si>
    <t>根据市财政要求上缴</t>
  </si>
  <si>
    <t>备注：根据管委会2018年12号常务会议精神，第1-7项资金均以补助资金形式拨付高投集团，由高投集图根据管委会审批意见拨付资金。</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</si>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</sst>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3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quot;L&quot;_ ;_ * \(#,##0.00\)&quot;L&quot;_ ;_ * &quot;-&quot;??_)&quot;L&quot;_ ;_ @_ "/>
    <numFmt numFmtId="177" formatCode="#,##0;\-#,##0;&quot;-&quot;"/>
    <numFmt numFmtId="178" formatCode="0.0"/>
    <numFmt numFmtId="179" formatCode="#,##0.0_);\(#,##0.0\)"/>
    <numFmt numFmtId="180" formatCode="_-&quot;$&quot;* #,##0_-;\-&quot;$&quot;* #,##0_-;_-&quot;$&quot;* &quot;-&quot;_-;_-@_-"/>
    <numFmt numFmtId="181" formatCode="_ \¥* #,##0.00_ ;_ \¥* \-#,##0.00_ ;_ \¥* \-??_ ;_ @_ "/>
    <numFmt numFmtId="182" formatCode="&quot;$&quot;\ #,##0_-;[Red]&quot;$&quot;\ #,##0\-"/>
    <numFmt numFmtId="183" formatCode="_-* #,##0.00_-;\-* #,##0.00_-;_-* &quot;-&quot;??_-;_-@_-"/>
    <numFmt numFmtId="184" formatCode="#\ ??/??"/>
    <numFmt numFmtId="185" formatCode="&quot;$&quot;#,##0.00_);[Red]\(&quot;$&quot;#,##0.00\)"/>
    <numFmt numFmtId="186" formatCode="_(&quot;$&quot;* #,##0_);_(&quot;$&quot;* \(#,##0\);_(&quot;$&quot;* &quot;-&quot;_);_(@_)"/>
    <numFmt numFmtId="187" formatCode="_-&quot;$&quot;\ * #,##0_-;_-&quot;$&quot;\ * #,##0\-;_-&quot;$&quot;\ * &quot;-&quot;_-;_-@_-"/>
    <numFmt numFmtId="188" formatCode="&quot;$&quot;#,##0;[Red]\-&quot;$&quot;#,##0"/>
    <numFmt numFmtId="189" formatCode="&quot;$&quot;#,##0_);[Red]\(&quot;$&quot;#,##0\)"/>
    <numFmt numFmtId="190" formatCode="_-&quot;$&quot;\ * #,##0.00_-;_-&quot;$&quot;\ * #,##0.00\-;_-&quot;$&quot;\ * &quot;-&quot;??_-;_-@_-"/>
    <numFmt numFmtId="191" formatCode="\$#,##0.00;\(\$#,##0.00\)"/>
    <numFmt numFmtId="192" formatCode="#,##0;\(#,##0\)"/>
    <numFmt numFmtId="193" formatCode="_-&quot;$&quot;* #,##0.00_-;\-&quot;$&quot;* #,##0.00_-;_-&quot;$&quot;* &quot;-&quot;??_-;_-@_-"/>
    <numFmt numFmtId="194" formatCode="&quot;$&quot;#,##0;\-&quot;$&quot;#,##0"/>
    <numFmt numFmtId="195" formatCode="_-* #,##0_-;\-* #,##0_-;_-* &quot;-&quot;_-;_-@_-"/>
    <numFmt numFmtId="196" formatCode="\$#,##0;\(\$#,##0\)"/>
    <numFmt numFmtId="197" formatCode="#,##0.0000"/>
    <numFmt numFmtId="198" formatCode="&quot;$&quot;\ #,##0.00_-;[Red]&quot;$&quot;\ #,##0.00\-"/>
    <numFmt numFmtId="199" formatCode="#,##0.000"/>
    <numFmt numFmtId="200" formatCode="yy\.mm\.dd"/>
    <numFmt numFmtId="201" formatCode="_(&quot;$&quot;* #,##0.00_);_(&quot;$&quot;* \(#,##0.00\);_(&quot;$&quot;* &quot;-&quot;??_);_(@_)"/>
    <numFmt numFmtId="202" formatCode="0_ "/>
    <numFmt numFmtId="203" formatCode="#,##0_ "/>
    <numFmt numFmtId="204" formatCode="0.00_ "/>
    <numFmt numFmtId="205" formatCode="0.0_ "/>
    <numFmt numFmtId="206" formatCode="yyyy/m/d;@"/>
    <numFmt numFmtId="207" formatCode="0_);[Red]\(0\)"/>
    <numFmt numFmtId="208" formatCode="#,##0.00_);[Red]\(#,##0.00\)"/>
    <numFmt numFmtId="209" formatCode=";;"/>
    <numFmt numFmtId="210" formatCode="#,##0.00_ "/>
  </numFmts>
  <fonts count="205">
    <font>
      <sz val="11"/>
      <color indexed="8"/>
      <name val="宋体"/>
      <charset val="134"/>
    </font>
    <font>
      <sz val="26"/>
      <color indexed="8"/>
      <name val="方正小标宋简体"/>
      <charset val="134"/>
    </font>
    <font>
      <sz val="11"/>
      <color indexed="8"/>
      <name val="楷体_GB2312"/>
      <charset val="134"/>
    </font>
    <font>
      <b/>
      <sz val="11"/>
      <color indexed="8"/>
      <name val="黑体"/>
      <charset val="134"/>
    </font>
    <font>
      <b/>
      <sz val="12"/>
      <name val="黑体"/>
      <charset val="134"/>
    </font>
    <font>
      <sz val="12"/>
      <name val="仿宋_GB2312"/>
      <charset val="134"/>
    </font>
    <font>
      <sz val="11"/>
      <color indexed="8"/>
      <name val="Times New Roman"/>
      <charset val="134"/>
    </font>
    <font>
      <sz val="11"/>
      <color indexed="8"/>
      <name val="仿宋_GB2312"/>
      <charset val="134"/>
    </font>
    <font>
      <sz val="10"/>
      <name val="仿宋_GB2312"/>
      <charset val="134"/>
    </font>
    <font>
      <b/>
      <sz val="11"/>
      <color indexed="8"/>
      <name val="Times New Roman"/>
      <charset val="134"/>
    </font>
    <font>
      <b/>
      <sz val="11"/>
      <name val="宋体"/>
      <charset val="134"/>
    </font>
    <font>
      <sz val="14"/>
      <name val="仿宋_GB2312"/>
      <charset val="134"/>
    </font>
    <font>
      <sz val="12"/>
      <name val="Times New Roman"/>
      <charset val="134"/>
    </font>
    <font>
      <b/>
      <sz val="12"/>
      <name val="Times New Roman"/>
      <charset val="134"/>
    </font>
    <font>
      <sz val="26"/>
      <name val="方正小标宋简体"/>
      <charset val="134"/>
    </font>
    <font>
      <sz val="11"/>
      <name val="宋体"/>
      <charset val="134"/>
    </font>
    <font>
      <b/>
      <sz val="16"/>
      <name val="SimSun"/>
      <charset val="134"/>
    </font>
    <font>
      <sz val="16"/>
      <name val="SimSun"/>
      <charset val="134"/>
    </font>
    <font>
      <sz val="11"/>
      <name val="仿宋_GB2312"/>
      <charset val="134"/>
    </font>
    <font>
      <b/>
      <sz val="16"/>
      <name val="宋体"/>
      <charset val="134"/>
    </font>
    <font>
      <b/>
      <sz val="16"/>
      <name val="仿宋"/>
      <charset val="134"/>
    </font>
    <font>
      <sz val="16"/>
      <name val="仿宋"/>
      <charset val="134"/>
    </font>
    <font>
      <sz val="12"/>
      <name val="宋体"/>
      <charset val="134"/>
    </font>
    <font>
      <b/>
      <sz val="11"/>
      <color indexed="8"/>
      <name val="仿宋_GB2312"/>
      <charset val="134"/>
    </font>
    <font>
      <b/>
      <sz val="12"/>
      <name val="仿宋_GB2312"/>
      <charset val="134"/>
    </font>
    <font>
      <sz val="16"/>
      <name val="仿宋_GB2312"/>
      <charset val="134"/>
    </font>
    <font>
      <sz val="16"/>
      <name val="Times New Roman"/>
      <charset val="134"/>
    </font>
    <font>
      <sz val="16"/>
      <name val="KaiTi"/>
      <charset val="134"/>
    </font>
    <font>
      <b/>
      <sz val="16"/>
      <name val="仿宋_GB2312"/>
      <charset val="134"/>
    </font>
    <font>
      <b/>
      <sz val="16"/>
      <name val="Times New Roman"/>
      <charset val="134"/>
    </font>
    <font>
      <b/>
      <sz val="11"/>
      <color indexed="8"/>
      <name val="仿宋"/>
      <charset val="134"/>
    </font>
    <font>
      <sz val="11"/>
      <color indexed="8"/>
      <name val="仿宋"/>
      <charset val="134"/>
    </font>
    <font>
      <b/>
      <sz val="11"/>
      <name val="仿宋"/>
      <charset val="134"/>
    </font>
    <font>
      <sz val="16"/>
      <name val="FangSong"/>
      <charset val="134"/>
    </font>
    <font>
      <sz val="11"/>
      <name val="Times New Roman"/>
      <charset val="134"/>
    </font>
    <font>
      <sz val="11"/>
      <name val="楷体"/>
      <charset val="134"/>
    </font>
    <font>
      <sz val="22"/>
      <name val="方正小标宋简体"/>
      <charset val="134"/>
    </font>
    <font>
      <sz val="22"/>
      <color rgb="FFFF0000"/>
      <name val="方正小标宋简体"/>
      <charset val="134"/>
    </font>
    <font>
      <sz val="22"/>
      <color indexed="8"/>
      <name val="方正小标宋简体"/>
      <charset val="134"/>
    </font>
    <font>
      <sz val="11"/>
      <name val="黑体"/>
      <charset val="134"/>
    </font>
    <font>
      <sz val="11"/>
      <color indexed="8"/>
      <name val="黑体"/>
      <charset val="134"/>
    </font>
    <font>
      <sz val="12"/>
      <color indexed="8"/>
      <name val="黑体"/>
      <charset val="134"/>
    </font>
    <font>
      <sz val="11"/>
      <color rgb="FFFF0000"/>
      <name val="Times New Roman"/>
      <charset val="134"/>
    </font>
    <font>
      <b/>
      <sz val="12"/>
      <color theme="1" tint="0.0499893"/>
      <name val="仿宋_GB2312"/>
      <charset val="134"/>
    </font>
    <font>
      <b/>
      <sz val="12"/>
      <color indexed="8"/>
      <name val="Times New Roman"/>
      <charset val="0"/>
    </font>
    <font>
      <b/>
      <sz val="12"/>
      <color indexed="8"/>
      <name val="楷体"/>
      <charset val="134"/>
    </font>
    <font>
      <sz val="11"/>
      <color rgb="FF000000"/>
      <name val="Times New Roman"/>
      <charset val="134"/>
    </font>
    <font>
      <b/>
      <sz val="12"/>
      <name val="Times New Roman"/>
      <charset val="0"/>
    </font>
    <font>
      <b/>
      <sz val="12"/>
      <name val="楷体"/>
      <charset val="134"/>
    </font>
    <font>
      <b/>
      <sz val="11"/>
      <name val="仿宋_GB2312"/>
      <charset val="134"/>
    </font>
    <font>
      <sz val="12"/>
      <name val="Times New Roman"/>
      <charset val="0"/>
    </font>
    <font>
      <sz val="12"/>
      <name val="楷体"/>
      <charset val="134"/>
    </font>
    <font>
      <b/>
      <sz val="11"/>
      <color rgb="FF000000"/>
      <name val="Times New Roman"/>
      <charset val="134"/>
    </font>
    <font>
      <sz val="22"/>
      <name val="Times New Roman"/>
      <charset val="134"/>
    </font>
    <font>
      <sz val="22"/>
      <color rgb="FFFF0000"/>
      <name val="Times New Roman"/>
      <charset val="134"/>
    </font>
    <font>
      <sz val="22"/>
      <color indexed="8"/>
      <name val="Times New Roman"/>
      <charset val="134"/>
    </font>
    <font>
      <sz val="12"/>
      <name val="黑体"/>
      <charset val="134"/>
    </font>
    <font>
      <sz val="12"/>
      <color rgb="FF000000"/>
      <name val="黑体"/>
      <charset val="134"/>
    </font>
    <font>
      <sz val="11"/>
      <color indexed="8"/>
      <name val="KaiTi"/>
      <charset val="134"/>
    </font>
    <font>
      <b/>
      <sz val="11"/>
      <color theme="1" tint="0.05"/>
      <name val="仿宋_GB2312"/>
      <charset val="134"/>
    </font>
    <font>
      <b/>
      <sz val="12"/>
      <color indexed="8"/>
      <name val="Times New Roman"/>
      <charset val="134"/>
    </font>
    <font>
      <sz val="11"/>
      <color indexed="8"/>
      <name val="楷体"/>
      <charset val="134"/>
    </font>
    <font>
      <b/>
      <sz val="11"/>
      <color indexed="8"/>
      <name val="KaiTi"/>
      <charset val="134"/>
    </font>
    <font>
      <b/>
      <sz val="11"/>
      <color rgb="FFFF0000"/>
      <name val="Times New Roman"/>
      <charset val="134"/>
    </font>
    <font>
      <b/>
      <sz val="11"/>
      <color rgb="FF000000"/>
      <name val="楷体"/>
      <charset val="134"/>
    </font>
    <font>
      <b/>
      <sz val="11"/>
      <name val="KaiTi"/>
      <charset val="134"/>
    </font>
    <font>
      <b/>
      <sz val="11"/>
      <name val="楷体"/>
      <charset val="134"/>
    </font>
    <font>
      <sz val="11"/>
      <name val="KaiTi"/>
      <charset val="134"/>
    </font>
    <font>
      <b/>
      <sz val="11"/>
      <name val="Times New Roman"/>
      <charset val="134"/>
    </font>
    <font>
      <sz val="11"/>
      <color rgb="FF7030A0"/>
      <name val="KaiTi"/>
      <charset val="134"/>
    </font>
    <font>
      <sz val="10"/>
      <name val="楷体"/>
      <charset val="134"/>
    </font>
    <font>
      <b/>
      <sz val="11"/>
      <color rgb="FF7030A0"/>
      <name val="KaiTi"/>
      <charset val="134"/>
    </font>
    <font>
      <sz val="11"/>
      <color rgb="FFFF0000"/>
      <name val="KaiTi"/>
      <charset val="134"/>
    </font>
    <font>
      <b/>
      <sz val="12"/>
      <color rgb="FF000000"/>
      <name val="楷体"/>
      <charset val="134"/>
    </font>
    <font>
      <sz val="24"/>
      <color indexed="8"/>
      <name val="方正小标宋简体"/>
      <charset val="134"/>
    </font>
    <font>
      <sz val="24"/>
      <name val="方正小标宋简体"/>
      <charset val="134"/>
    </font>
    <font>
      <b/>
      <sz val="14"/>
      <color indexed="8"/>
      <name val="仿宋_GB2312"/>
      <charset val="134"/>
    </font>
    <font>
      <sz val="14"/>
      <color indexed="8"/>
      <name val="仿宋_GB2312"/>
      <charset val="134"/>
    </font>
    <font>
      <b/>
      <sz val="14"/>
      <name val="仿宋_GB2312"/>
      <charset val="134"/>
    </font>
    <font>
      <b/>
      <sz val="14"/>
      <color rgb="FF000000"/>
      <name val="仿宋_GB2312"/>
      <charset val="134"/>
    </font>
    <font>
      <b/>
      <sz val="14"/>
      <color indexed="8"/>
      <name val="Times New Roman"/>
      <charset val="134"/>
    </font>
    <font>
      <sz val="14"/>
      <color indexed="8"/>
      <name val="Times New Roman"/>
      <charset val="134"/>
    </font>
    <font>
      <sz val="14"/>
      <name val="Times New Roman"/>
      <charset val="134"/>
    </font>
    <font>
      <sz val="14"/>
      <color rgb="FFFF0000"/>
      <name val="Times New Roman"/>
      <charset val="134"/>
    </font>
    <font>
      <b/>
      <sz val="14"/>
      <color indexed="8"/>
      <name val="Times New Roman"/>
      <charset val="0"/>
    </font>
    <font>
      <sz val="14"/>
      <name val="Times New Roman"/>
      <charset val="0"/>
    </font>
    <font>
      <sz val="14"/>
      <color indexed="8"/>
      <name val="Times New Roman"/>
      <charset val="0"/>
    </font>
    <font>
      <sz val="14"/>
      <color indexed="8"/>
      <name val="宋体"/>
      <charset val="134"/>
    </font>
    <font>
      <b/>
      <sz val="14"/>
      <name val="Times New Roman"/>
      <charset val="0"/>
    </font>
    <font>
      <b/>
      <sz val="14"/>
      <name val="FangSong"/>
      <charset val="134"/>
    </font>
    <font>
      <b/>
      <sz val="14"/>
      <name val="Times New Roman"/>
      <charset val="134"/>
    </font>
    <font>
      <sz val="18"/>
      <name val="方正小标宋简体"/>
      <charset val="134"/>
    </font>
    <font>
      <b/>
      <sz val="11"/>
      <name val="Times New Roman"/>
      <charset val="0"/>
    </font>
    <font>
      <sz val="9"/>
      <name val="宋体"/>
      <charset val="134"/>
    </font>
    <font>
      <sz val="11"/>
      <name val="Times New Roman"/>
      <charset val="0"/>
    </font>
    <font>
      <sz val="11"/>
      <name val="楷体_GB2312"/>
      <charset val="0"/>
    </font>
    <font>
      <sz val="11"/>
      <name val="楷体_GB2312"/>
      <charset val="134"/>
    </font>
    <font>
      <sz val="9"/>
      <name val="Times New Roman"/>
      <charset val="0"/>
    </font>
    <font>
      <sz val="9"/>
      <name val="Times New Roman"/>
      <charset val="134"/>
    </font>
    <font>
      <sz val="9"/>
      <name val="楷体_GB2312"/>
      <charset val="134"/>
    </font>
    <font>
      <sz val="20"/>
      <name val="方正小标宋简体"/>
      <charset val="134"/>
    </font>
    <font>
      <sz val="20"/>
      <name val="黑体"/>
      <charset val="134"/>
    </font>
    <font>
      <b/>
      <sz val="12"/>
      <name val="宋体"/>
      <charset val="134"/>
    </font>
    <font>
      <b/>
      <sz val="13"/>
      <name val="宋体"/>
      <charset val="134"/>
    </font>
    <font>
      <b/>
      <sz val="12"/>
      <name val="楷体_GB2312"/>
      <charset val="134"/>
    </font>
    <font>
      <sz val="12"/>
      <name val="楷体_GB2312"/>
      <charset val="134"/>
    </font>
    <font>
      <sz val="12"/>
      <color rgb="FF000000"/>
      <name val="Times New Roman"/>
      <charset val="134"/>
    </font>
    <font>
      <sz val="12"/>
      <color rgb="FFFF0000"/>
      <name val="Times New Roman"/>
      <charset val="134"/>
    </font>
    <font>
      <b/>
      <sz val="22"/>
      <name val="黑体"/>
      <charset val="134"/>
    </font>
    <font>
      <b/>
      <sz val="14"/>
      <name val="楷体_GB2312"/>
      <charset val="134"/>
    </font>
    <font>
      <b/>
      <sz val="14"/>
      <name val="KaiTi"/>
      <charset val="134"/>
    </font>
    <font>
      <sz val="36"/>
      <name val="方正小标宋简体"/>
      <charset val="134"/>
    </font>
    <font>
      <sz val="48"/>
      <color indexed="8"/>
      <name val="宋体"/>
      <charset val="134"/>
    </font>
    <font>
      <sz val="18"/>
      <name val="方正大标宋简体"/>
      <charset val="134"/>
    </font>
    <font>
      <sz val="16"/>
      <name val="楷体_GB2312"/>
      <charset val="134"/>
    </font>
    <font>
      <b/>
      <sz val="12"/>
      <color theme="1" tint="0.05"/>
      <name val="楷体_GB2312"/>
      <charset val="134"/>
    </font>
    <font>
      <b/>
      <sz val="12"/>
      <color theme="1" tint="0.05"/>
      <name val="Times New Roman"/>
      <charset val="134"/>
    </font>
    <font>
      <sz val="36"/>
      <color rgb="FF000000"/>
      <name val="方正小标宋简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宋体"/>
      <charset val="134"/>
    </font>
    <font>
      <sz val="12"/>
      <color indexed="9"/>
      <name val="宋体"/>
      <charset val="134"/>
    </font>
    <font>
      <b/>
      <sz val="12"/>
      <color indexed="8"/>
      <name val="宋体"/>
      <charset val="134"/>
    </font>
    <font>
      <sz val="8"/>
      <name val="Arial"/>
      <charset val="134"/>
    </font>
    <font>
      <sz val="11"/>
      <color indexed="8"/>
      <name val="Tahoma"/>
      <charset val="134"/>
    </font>
    <font>
      <sz val="10"/>
      <color indexed="8"/>
      <name val="Arial"/>
      <charset val="134"/>
    </font>
    <font>
      <sz val="11"/>
      <color indexed="17"/>
      <name val="宋体"/>
      <charset val="134"/>
    </font>
    <font>
      <sz val="11"/>
      <color indexed="20"/>
      <name val="Tahoma"/>
      <charset val="134"/>
    </font>
    <font>
      <sz val="12"/>
      <name val="Courier"/>
      <charset val="134"/>
    </font>
    <font>
      <b/>
      <sz val="12"/>
      <name val="Arial"/>
      <charset val="134"/>
    </font>
    <font>
      <sz val="12"/>
      <color indexed="17"/>
      <name val="宋体"/>
      <charset val="134"/>
    </font>
    <font>
      <sz val="12"/>
      <color indexed="9"/>
      <name val="Helv"/>
      <charset val="134"/>
    </font>
    <font>
      <sz val="12"/>
      <color indexed="16"/>
      <name val="宋体"/>
      <charset val="134"/>
    </font>
    <font>
      <sz val="11"/>
      <color indexed="17"/>
      <name val="Tahoma"/>
      <charset val="134"/>
    </font>
    <font>
      <b/>
      <sz val="10"/>
      <name val="Tms Rmn"/>
      <charset val="134"/>
    </font>
    <font>
      <sz val="10"/>
      <name val="Geneva"/>
      <charset val="134"/>
    </font>
    <font>
      <sz val="11"/>
      <color indexed="20"/>
      <name val="宋体"/>
      <charset val="134"/>
    </font>
    <font>
      <sz val="12"/>
      <name val="Arial"/>
      <charset val="134"/>
    </font>
    <font>
      <sz val="10"/>
      <color indexed="16"/>
      <name val="MS Serif"/>
      <charset val="134"/>
    </font>
    <font>
      <sz val="12"/>
      <color indexed="20"/>
      <name val="宋体"/>
      <charset val="134"/>
    </font>
    <font>
      <sz val="10"/>
      <name val="MS Serif"/>
      <charset val="134"/>
    </font>
    <font>
      <sz val="10"/>
      <name val="Arial"/>
      <charset val="134"/>
    </font>
    <font>
      <b/>
      <sz val="11"/>
      <color indexed="56"/>
      <name val="宋体"/>
      <charset val="134"/>
    </font>
    <font>
      <sz val="10"/>
      <name val="Helv"/>
      <charset val="134"/>
    </font>
    <font>
      <sz val="12"/>
      <name val="Helv"/>
      <charset val="134"/>
    </font>
    <font>
      <i/>
      <sz val="12"/>
      <color indexed="23"/>
      <name val="宋体"/>
      <charset val="134"/>
    </font>
    <font>
      <b/>
      <sz val="13"/>
      <color indexed="56"/>
      <name val="宋体"/>
      <charset val="134"/>
    </font>
    <font>
      <u/>
      <sz val="9"/>
      <color indexed="12"/>
      <name val="宋体"/>
      <charset val="134"/>
    </font>
    <font>
      <u/>
      <sz val="12"/>
      <color indexed="20"/>
      <name val="宋体"/>
      <charset val="134"/>
    </font>
    <font>
      <b/>
      <sz val="15"/>
      <color indexed="56"/>
      <name val="宋体"/>
      <charset val="134"/>
    </font>
    <font>
      <b/>
      <sz val="12"/>
      <color indexed="63"/>
      <name val="宋体"/>
      <charset val="134"/>
    </font>
    <font>
      <u/>
      <sz val="9"/>
      <color indexed="36"/>
      <name val="宋体"/>
      <charset val="134"/>
    </font>
    <font>
      <sz val="12"/>
      <name val="Tms Rmn"/>
      <charset val="134"/>
    </font>
    <font>
      <b/>
      <sz val="18"/>
      <name val="Arial"/>
      <charset val="134"/>
    </font>
    <font>
      <sz val="10"/>
      <color indexed="8"/>
      <name val="Arial"/>
      <charset val="0"/>
    </font>
    <font>
      <sz val="8"/>
      <name val="Times New Roman"/>
      <charset val="134"/>
    </font>
    <font>
      <sz val="10"/>
      <name val="MS Sans Serif"/>
      <charset val="134"/>
    </font>
    <font>
      <b/>
      <sz val="12"/>
      <color indexed="9"/>
      <name val="宋体"/>
      <charset val="134"/>
    </font>
    <font>
      <u/>
      <sz val="8"/>
      <color indexed="12"/>
      <name val="Arial"/>
      <charset val="134"/>
    </font>
    <font>
      <sz val="10"/>
      <color indexed="8"/>
      <name val="MS Sans Serif"/>
      <charset val="134"/>
    </font>
    <font>
      <b/>
      <sz val="8"/>
      <name val="MS Sans Serif"/>
      <charset val="134"/>
    </font>
    <font>
      <sz val="7"/>
      <name val="Small Fonts"/>
      <charset val="134"/>
    </font>
    <font>
      <sz val="12"/>
      <color indexed="62"/>
      <name val="宋体"/>
      <charset val="134"/>
    </font>
    <font>
      <b/>
      <sz val="21"/>
      <name val="楷体_GB2312"/>
      <charset val="134"/>
    </font>
    <font>
      <sz val="10"/>
      <name val="Times New Roman"/>
      <charset val="134"/>
    </font>
    <font>
      <sz val="12"/>
      <color indexed="60"/>
      <name val="宋体"/>
      <charset val="134"/>
    </font>
    <font>
      <b/>
      <sz val="8"/>
      <color indexed="8"/>
      <name val="Helv"/>
      <charset val="134"/>
    </font>
    <font>
      <sz val="8"/>
      <name val="MS Sans Serif"/>
      <charset val="134"/>
    </font>
    <font>
      <b/>
      <sz val="10"/>
      <name val="MS Sans Serif"/>
      <charset val="134"/>
    </font>
    <font>
      <b/>
      <sz val="12"/>
      <color indexed="52"/>
      <name val="宋体"/>
      <charset val="134"/>
    </font>
    <font>
      <b/>
      <sz val="14"/>
      <name val="楷体"/>
      <charset val="134"/>
    </font>
    <font>
      <sz val="12"/>
      <name val="¹ÙÅÁÃ¼"/>
      <charset val="134"/>
    </font>
    <font>
      <b/>
      <sz val="9"/>
      <name val="Arial"/>
      <charset val="134"/>
    </font>
    <font>
      <sz val="12"/>
      <name val="官帕眉"/>
      <charset val="134"/>
    </font>
    <font>
      <sz val="12"/>
      <color indexed="10"/>
      <name val="宋体"/>
      <charset val="134"/>
    </font>
    <font>
      <sz val="12"/>
      <color indexed="52"/>
      <name val="宋体"/>
      <charset val="134"/>
    </font>
    <font>
      <sz val="12"/>
      <name val="方正书宋_GBK"/>
      <charset val="134"/>
    </font>
    <font>
      <sz val="12"/>
      <color rgb="FF000000"/>
      <name val="楷体"/>
      <charset val="134"/>
    </font>
    <font>
      <sz val="14"/>
      <color rgb="FF000000"/>
      <name val="仿宋_GB2312"/>
      <charset val="134"/>
    </font>
    <font>
      <sz val="10"/>
      <color rgb="FF000000"/>
      <name val="楷体"/>
      <charset val="134"/>
    </font>
    <font>
      <b/>
      <sz val="11"/>
      <name val="楷体_GB2312"/>
      <charset val="134"/>
    </font>
    <font>
      <b/>
      <sz val="12"/>
      <color rgb="FF000000"/>
      <name val="黑体"/>
      <charset val="134"/>
    </font>
    <font>
      <sz val="22"/>
      <color rgb="FF000000"/>
      <name val="Times New Roman"/>
      <charset val="134"/>
    </font>
    <font>
      <sz val="22"/>
      <color rgb="FF000000"/>
      <name val="方正小标宋简体"/>
      <charset val="134"/>
    </font>
    <font>
      <sz val="16"/>
      <color rgb="FF000000"/>
      <name val="楷体_GB2312"/>
      <charset val="134"/>
    </font>
    <font>
      <sz val="16"/>
      <color rgb="FF000000"/>
      <name val="宋体"/>
      <charset val="134"/>
    </font>
    <font>
      <sz val="28"/>
      <color rgb="FF000000"/>
      <name val="方正小标宋简体"/>
      <charset val="134"/>
    </font>
  </fonts>
  <fills count="90">
    <fill>
      <patternFill patternType="none"/>
    </fill>
    <fill>
      <patternFill patternType="gray125"/>
    </fill>
    <fill>
      <patternFill patternType="solid">
        <fgColor rgb="FFFFFFFF"/>
        <bgColor indexed="64"/>
      </patternFill>
    </fill>
    <fill>
      <patternFill patternType="solid">
        <fgColor rgb="FFC7ECFF"/>
        <bgColor indexed="64"/>
      </patternFill>
    </fill>
    <fill>
      <patternFill patternType="solid">
        <fgColor rgb="FFFFE270"/>
        <bgColor indexed="64"/>
      </patternFill>
    </fill>
    <fill>
      <patternFill patternType="solid">
        <fgColor rgb="FFD8D8D8"/>
        <bgColor indexed="64"/>
      </patternFill>
    </fill>
    <fill>
      <patternFill patternType="solid">
        <fgColor rgb="FFBFBFBF"/>
        <bgColor indexed="64"/>
      </patternFill>
    </fill>
    <fill>
      <patternFill patternType="solid">
        <fgColor rgb="FFC7DCFF"/>
        <bgColor indexed="64"/>
      </patternFill>
    </fill>
    <fill>
      <patternFill patternType="solid">
        <fgColor indexed="22"/>
        <bgColor indexed="64"/>
      </patternFill>
    </fill>
    <fill>
      <patternFill patternType="solid">
        <fgColor theme="0" tint="-0.25"/>
        <bgColor indexed="64"/>
      </patternFill>
    </fill>
    <fill>
      <patternFill patternType="solid">
        <fgColor theme="0" tint="-0.149998"/>
        <bgColor indexed="64"/>
      </patternFill>
    </fill>
    <fill>
      <patternFill patternType="solid">
        <fgColor theme="0"/>
        <bgColor indexed="64"/>
      </patternFill>
    </fill>
    <fill>
      <patternFill patternType="solid">
        <fgColor theme="0" tint="-0.1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2"/>
        <bgColor indexed="64"/>
      </patternFill>
    </fill>
    <fill>
      <patternFill patternType="solid">
        <fgColor theme="4" tint="0.599994"/>
        <bgColor indexed="64"/>
      </patternFill>
    </fill>
    <fill>
      <patternFill patternType="solid">
        <fgColor theme="4" tint="0.399976"/>
        <bgColor indexed="64"/>
      </patternFill>
    </fill>
    <fill>
      <patternFill patternType="solid">
        <fgColor theme="5"/>
        <bgColor indexed="64"/>
      </patternFill>
    </fill>
    <fill>
      <patternFill patternType="solid">
        <fgColor theme="5" tint="0.799982"/>
        <bgColor indexed="64"/>
      </patternFill>
    </fill>
    <fill>
      <patternFill patternType="solid">
        <fgColor theme="5" tint="0.599994"/>
        <bgColor indexed="64"/>
      </patternFill>
    </fill>
    <fill>
      <patternFill patternType="solid">
        <fgColor theme="5" tint="0.399976"/>
        <bgColor indexed="64"/>
      </patternFill>
    </fill>
    <fill>
      <patternFill patternType="solid">
        <fgColor theme="6"/>
        <bgColor indexed="64"/>
      </patternFill>
    </fill>
    <fill>
      <patternFill patternType="solid">
        <fgColor theme="6" tint="0.799982"/>
        <bgColor indexed="64"/>
      </patternFill>
    </fill>
    <fill>
      <patternFill patternType="solid">
        <fgColor theme="6" tint="0.599994"/>
        <bgColor indexed="64"/>
      </patternFill>
    </fill>
    <fill>
      <patternFill patternType="solid">
        <fgColor theme="6" tint="0.399976"/>
        <bgColor indexed="64"/>
      </patternFill>
    </fill>
    <fill>
      <patternFill patternType="solid">
        <fgColor theme="7"/>
        <bgColor indexed="64"/>
      </patternFill>
    </fill>
    <fill>
      <patternFill patternType="solid">
        <fgColor theme="7" tint="0.799982"/>
        <bgColor indexed="64"/>
      </patternFill>
    </fill>
    <fill>
      <patternFill patternType="solid">
        <fgColor theme="7" tint="0.599994"/>
        <bgColor indexed="64"/>
      </patternFill>
    </fill>
    <fill>
      <patternFill patternType="solid">
        <fgColor theme="7" tint="0.399976"/>
        <bgColor indexed="64"/>
      </patternFill>
    </fill>
    <fill>
      <patternFill patternType="solid">
        <fgColor theme="8"/>
        <bgColor indexed="64"/>
      </patternFill>
    </fill>
    <fill>
      <patternFill patternType="solid">
        <fgColor theme="8" tint="0.799982"/>
        <bgColor indexed="64"/>
      </patternFill>
    </fill>
    <fill>
      <patternFill patternType="solid">
        <fgColor theme="8" tint="0.599994"/>
        <bgColor indexed="64"/>
      </patternFill>
    </fill>
    <fill>
      <patternFill patternType="solid">
        <fgColor theme="8" tint="0.399976"/>
        <bgColor indexed="64"/>
      </patternFill>
    </fill>
    <fill>
      <patternFill patternType="solid">
        <fgColor theme="9"/>
        <bgColor indexed="64"/>
      </patternFill>
    </fill>
    <fill>
      <patternFill patternType="solid">
        <fgColor theme="9" tint="0.799982"/>
        <bgColor indexed="64"/>
      </patternFill>
    </fill>
    <fill>
      <patternFill patternType="solid">
        <fgColor theme="9" tint="0.599994"/>
        <bgColor indexed="64"/>
      </patternFill>
    </fill>
    <fill>
      <patternFill patternType="solid">
        <fgColor theme="9" tint="0.399976"/>
        <bgColor indexed="64"/>
      </patternFill>
    </fill>
    <fill>
      <patternFill patternType="solid">
        <fgColor indexed="47"/>
        <bgColor indexed="47"/>
      </patternFill>
    </fill>
    <fill>
      <patternFill patternType="solid">
        <fgColor indexed="55"/>
        <bgColor indexed="55"/>
      </patternFill>
    </fill>
    <fill>
      <patternFill patternType="solid">
        <fgColor indexed="54"/>
        <bgColor indexed="64"/>
      </patternFill>
    </fill>
    <fill>
      <patternFill patternType="solid">
        <fgColor indexed="31"/>
        <bgColor indexed="64"/>
      </patternFill>
    </fill>
    <fill>
      <patternFill patternType="lightUp">
        <fgColor indexed="9"/>
        <bgColor indexed="55"/>
      </patternFill>
    </fill>
    <fill>
      <patternFill patternType="solid">
        <fgColor indexed="47"/>
        <bgColor indexed="64"/>
      </patternFill>
    </fill>
    <fill>
      <patternFill patternType="solid">
        <fgColor indexed="44"/>
        <bgColor indexed="44"/>
      </patternFill>
    </fill>
    <fill>
      <patternFill patternType="solid">
        <fgColor indexed="31"/>
        <bgColor indexed="31"/>
      </patternFill>
    </fill>
    <fill>
      <patternFill patternType="solid">
        <fgColor indexed="54"/>
        <bgColor indexed="54"/>
      </patternFill>
    </fill>
    <fill>
      <patternFill patternType="solid">
        <fgColor indexed="42"/>
        <bgColor indexed="64"/>
      </patternFill>
    </fill>
    <fill>
      <patternFill patternType="solid">
        <fgColor indexed="26"/>
        <bgColor indexed="64"/>
      </patternFill>
    </fill>
    <fill>
      <patternFill patternType="solid">
        <fgColor indexed="22"/>
        <bgColor indexed="22"/>
      </patternFill>
    </fill>
    <fill>
      <patternFill patternType="solid">
        <fgColor indexed="25"/>
        <bgColor indexed="25"/>
      </patternFill>
    </fill>
    <fill>
      <patternFill patternType="gray125"/>
    </fill>
    <fill>
      <patternFill patternType="solid">
        <fgColor indexed="27"/>
        <bgColor indexed="64"/>
      </patternFill>
    </fill>
    <fill>
      <patternFill patternType="solid">
        <fgColor indexed="27"/>
        <bgColor indexed="27"/>
      </patternFill>
    </fill>
    <fill>
      <patternFill patternType="solid">
        <fgColor indexed="46"/>
        <bgColor indexed="64"/>
      </patternFill>
    </fill>
    <fill>
      <patternFill patternType="solid">
        <fgColor indexed="55"/>
        <bgColor indexed="64"/>
      </patternFill>
    </fill>
    <fill>
      <patternFill patternType="solid">
        <fgColor indexed="51"/>
        <bgColor indexed="64"/>
      </patternFill>
    </fill>
    <fill>
      <patternFill patternType="solid">
        <fgColor indexed="26"/>
        <bgColor indexed="26"/>
      </patternFill>
    </fill>
    <fill>
      <patternFill patternType="solid">
        <fgColor indexed="45"/>
        <bgColor indexed="64"/>
      </patternFill>
    </fill>
    <fill>
      <patternFill patternType="solid">
        <fgColor indexed="42"/>
        <bgColor indexed="42"/>
      </patternFill>
    </fill>
    <fill>
      <patternFill patternType="solid">
        <fgColor indexed="49"/>
        <bgColor indexed="49"/>
      </patternFill>
    </fill>
    <fill>
      <patternFill patternType="solid">
        <fgColor indexed="25"/>
        <bgColor indexed="64"/>
      </patternFill>
    </fill>
    <fill>
      <patternFill patternType="solid">
        <fgColor indexed="13"/>
        <bgColor indexed="64"/>
      </patternFill>
    </fill>
    <fill>
      <patternFill patternType="solid">
        <fgColor indexed="12"/>
        <bgColor indexed="64"/>
      </patternFill>
    </fill>
    <fill>
      <patternFill patternType="solid">
        <fgColor indexed="52"/>
        <bgColor indexed="64"/>
      </patternFill>
    </fill>
    <fill>
      <patternFill patternType="gray0625"/>
    </fill>
    <fill>
      <patternFill patternType="solid">
        <fgColor indexed="52"/>
        <bgColor indexed="52"/>
      </patternFill>
    </fill>
    <fill>
      <patternFill patternType="solid">
        <fgColor indexed="11"/>
        <bgColor indexed="64"/>
      </patternFill>
    </fill>
    <fill>
      <patternFill patternType="solid">
        <fgColor indexed="44"/>
        <bgColor indexed="64"/>
      </patternFill>
    </fill>
    <fill>
      <patternFill patternType="solid">
        <fgColor indexed="49"/>
        <bgColor indexed="64"/>
      </patternFill>
    </fill>
    <fill>
      <patternFill patternType="solid">
        <fgColor indexed="30"/>
        <bgColor indexed="64"/>
      </patternFill>
    </fill>
    <fill>
      <patternFill patternType="solid">
        <fgColor indexed="15"/>
        <bgColor indexed="64"/>
      </patternFill>
    </fill>
    <fill>
      <patternFill patternType="solid">
        <fgColor indexed="29"/>
        <bgColor indexed="64"/>
      </patternFill>
    </fill>
    <fill>
      <patternFill patternType="lightUp">
        <fgColor indexed="9"/>
        <bgColor indexed="29"/>
      </patternFill>
    </fill>
    <fill>
      <patternFill patternType="mediumGray">
        <fgColor indexed="22"/>
      </patternFill>
    </fill>
    <fill>
      <patternFill patternType="solid">
        <fgColor indexed="36"/>
        <bgColor indexed="64"/>
      </patternFill>
    </fill>
    <fill>
      <patternFill patternType="darkVertical"/>
    </fill>
    <fill>
      <patternFill patternType="lightUp">
        <fgColor indexed="9"/>
        <bgColor indexed="22"/>
      </patternFill>
    </fill>
    <fill>
      <patternFill patternType="solid">
        <fgColor indexed="45"/>
        <bgColor indexed="45"/>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10"/>
        <bgColor indexed="64"/>
      </patternFill>
    </fill>
    <fill>
      <patternFill patternType="solid">
        <fgColor indexed="62"/>
        <bgColor indexed="64"/>
      </patternFill>
    </fill>
  </fills>
  <borders count="64">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auto="1"/>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thin">
        <color auto="1"/>
      </right>
      <top/>
      <bottom/>
      <diagonal/>
    </border>
    <border>
      <left/>
      <right/>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medium">
        <color auto="1"/>
      </bottom>
      <diagonal/>
    </border>
    <border>
      <left/>
      <right/>
      <top style="thin">
        <color auto="1"/>
      </top>
      <bottom/>
      <diagonal/>
    </border>
    <border>
      <left/>
      <right/>
      <top style="thin">
        <color auto="1"/>
      </top>
      <bottom style="thin">
        <color rgb="FF000000"/>
      </bottom>
      <diagonal/>
    </border>
    <border>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auto="1"/>
      </left>
      <right/>
      <top style="thin">
        <color auto="1"/>
      </top>
      <bottom style="thin">
        <color rgb="FF000000"/>
      </bottom>
      <diagonal/>
    </border>
    <border>
      <left style="thin">
        <color auto="1"/>
      </left>
      <right/>
      <top style="thin">
        <color auto="1"/>
      </top>
      <bottom style="medium">
        <color auto="1"/>
      </bottom>
      <diagonal/>
    </border>
    <border>
      <left/>
      <right/>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indexed="0"/>
      </left>
      <right style="thin">
        <color indexed="0"/>
      </right>
      <top style="thin">
        <color indexed="0"/>
      </top>
      <bottom style="thin">
        <color indexed="0"/>
      </bottom>
      <diagonal/>
    </border>
    <border>
      <left/>
      <right style="thin">
        <color rgb="FF000000"/>
      </right>
      <top/>
      <bottom style="thin">
        <color rgb="FF000000"/>
      </bottom>
      <diagonal/>
    </border>
    <border>
      <left style="thin">
        <color indexed="0"/>
      </left>
      <right style="thin">
        <color auto="1"/>
      </right>
      <top style="thin">
        <color auto="1"/>
      </top>
      <bottom style="thin">
        <color auto="1"/>
      </bottom>
      <diagonal/>
    </border>
    <border>
      <left/>
      <right style="thin">
        <color auto="1"/>
      </right>
      <top/>
      <bottom style="medium">
        <color auto="1"/>
      </bottom>
      <diagonal/>
    </border>
    <border>
      <left/>
      <right/>
      <top style="thin">
        <color auto="1"/>
      </top>
      <bottom style="medium">
        <color auto="1"/>
      </bottom>
      <diagonal/>
    </border>
    <border>
      <left style="thin">
        <color auto="1"/>
      </left>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style="thin">
        <color auto="1"/>
      </top>
      <bottom style="double">
        <color auto="1"/>
      </bottom>
      <diagonal/>
    </border>
    <border>
      <left/>
      <right/>
      <top/>
      <bottom style="medium">
        <color indexed="30"/>
      </bottom>
      <diagonal/>
    </border>
    <border>
      <left/>
      <right/>
      <top/>
      <bottom style="thick">
        <color indexed="22"/>
      </bottom>
      <diagonal/>
    </border>
    <border>
      <left/>
      <right/>
      <top style="medium">
        <color auto="1"/>
      </top>
      <bottom style="medium">
        <color auto="1"/>
      </bottom>
      <diagonal/>
    </border>
    <border>
      <left/>
      <right/>
      <top/>
      <bottom style="thick">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style="medium">
        <color auto="1"/>
      </right>
      <top/>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right/>
      <top/>
      <bottom style="double">
        <color indexed="52"/>
      </bottom>
      <diagonal/>
    </border>
  </borders>
  <cellStyleXfs count="221">
    <xf numFmtId="0" fontId="0" fillId="0" borderId="0">
      <alignment vertical="center"/>
    </xf>
    <xf numFmtId="43" fontId="118" fillId="0" borderId="0" applyFont="0" applyFill="0" applyBorder="0" applyAlignment="0" applyProtection="0">
      <alignment vertical="center"/>
    </xf>
    <xf numFmtId="44" fontId="118" fillId="0" borderId="0" applyFont="0" applyFill="0" applyBorder="0" applyAlignment="0" applyProtection="0">
      <alignment vertical="center"/>
    </xf>
    <xf numFmtId="9" fontId="118" fillId="0" borderId="0" applyFont="0" applyFill="0" applyBorder="0" applyAlignment="0" applyProtection="0">
      <alignment vertical="center"/>
    </xf>
    <xf numFmtId="41" fontId="118" fillId="0" borderId="0" applyFont="0" applyFill="0" applyBorder="0" applyAlignment="0" applyProtection="0">
      <alignment vertical="center"/>
    </xf>
    <xf numFmtId="42" fontId="118" fillId="0" borderId="0" applyFont="0" applyFill="0" applyBorder="0" applyAlignment="0" applyProtection="0">
      <alignment vertical="center"/>
    </xf>
    <xf numFmtId="0" fontId="119" fillId="0" borderId="0" applyNumberFormat="0" applyFill="0" applyBorder="0" applyAlignment="0" applyProtection="0">
      <alignment vertical="center"/>
    </xf>
    <xf numFmtId="0" fontId="120" fillId="0" borderId="0" applyNumberFormat="0" applyFill="0" applyBorder="0" applyAlignment="0" applyProtection="0">
      <alignment vertical="center"/>
    </xf>
    <xf numFmtId="0" fontId="118" fillId="13" borderId="44" applyNumberFormat="0" applyFont="0" applyAlignment="0" applyProtection="0">
      <alignment vertical="center"/>
    </xf>
    <xf numFmtId="0" fontId="121" fillId="0" borderId="0" applyNumberFormat="0" applyFill="0" applyBorder="0" applyAlignment="0" applyProtection="0">
      <alignment vertical="center"/>
    </xf>
    <xf numFmtId="0" fontId="122" fillId="0" borderId="0" applyNumberFormat="0" applyFill="0" applyBorder="0" applyAlignment="0" applyProtection="0">
      <alignment vertical="center"/>
    </xf>
    <xf numFmtId="0" fontId="123" fillId="0" borderId="0" applyNumberFormat="0" applyFill="0" applyBorder="0" applyAlignment="0" applyProtection="0">
      <alignment vertical="center"/>
    </xf>
    <xf numFmtId="0" fontId="124" fillId="0" borderId="45" applyNumberFormat="0" applyFill="0" applyAlignment="0" applyProtection="0">
      <alignment vertical="center"/>
    </xf>
    <xf numFmtId="0" fontId="125" fillId="0" borderId="45" applyNumberFormat="0" applyFill="0" applyAlignment="0" applyProtection="0">
      <alignment vertical="center"/>
    </xf>
    <xf numFmtId="0" fontId="126" fillId="0" borderId="46" applyNumberFormat="0" applyFill="0" applyAlignment="0" applyProtection="0">
      <alignment vertical="center"/>
    </xf>
    <xf numFmtId="0" fontId="126" fillId="0" borderId="0" applyNumberFormat="0" applyFill="0" applyBorder="0" applyAlignment="0" applyProtection="0">
      <alignment vertical="center"/>
    </xf>
    <xf numFmtId="0" fontId="127" fillId="14" borderId="47" applyNumberFormat="0" applyAlignment="0" applyProtection="0">
      <alignment vertical="center"/>
    </xf>
    <xf numFmtId="0" fontId="128" fillId="15" borderId="48" applyNumberFormat="0" applyAlignment="0" applyProtection="0">
      <alignment vertical="center"/>
    </xf>
    <xf numFmtId="0" fontId="129" fillId="15" borderId="47" applyNumberFormat="0" applyAlignment="0" applyProtection="0">
      <alignment vertical="center"/>
    </xf>
    <xf numFmtId="0" fontId="130" fillId="16" borderId="49" applyNumberFormat="0" applyAlignment="0" applyProtection="0">
      <alignment vertical="center"/>
    </xf>
    <xf numFmtId="0" fontId="131" fillId="0" borderId="50" applyNumberFormat="0" applyFill="0" applyAlignment="0" applyProtection="0">
      <alignment vertical="center"/>
    </xf>
    <xf numFmtId="0" fontId="132" fillId="0" borderId="51" applyNumberFormat="0" applyFill="0" applyAlignment="0" applyProtection="0">
      <alignment vertical="center"/>
    </xf>
    <xf numFmtId="0" fontId="133" fillId="17" borderId="0" applyNumberFormat="0" applyBorder="0" applyAlignment="0" applyProtection="0">
      <alignment vertical="center"/>
    </xf>
    <xf numFmtId="0" fontId="134" fillId="18" borderId="0" applyNumberFormat="0" applyBorder="0" applyAlignment="0" applyProtection="0">
      <alignment vertical="center"/>
    </xf>
    <xf numFmtId="0" fontId="135" fillId="19" borderId="0" applyNumberFormat="0" applyBorder="0" applyAlignment="0" applyProtection="0">
      <alignment vertical="center"/>
    </xf>
    <xf numFmtId="0" fontId="136" fillId="20" borderId="0" applyNumberFormat="0" applyBorder="0" applyAlignment="0" applyProtection="0">
      <alignment vertical="center"/>
    </xf>
    <xf numFmtId="0" fontId="137" fillId="21" borderId="0" applyNumberFormat="0" applyBorder="0" applyAlignment="0" applyProtection="0">
      <alignment vertical="center"/>
    </xf>
    <xf numFmtId="0" fontId="137" fillId="22" borderId="0" applyNumberFormat="0" applyBorder="0" applyAlignment="0" applyProtection="0">
      <alignment vertical="center"/>
    </xf>
    <xf numFmtId="0" fontId="136" fillId="23" borderId="0" applyNumberFormat="0" applyBorder="0" applyAlignment="0" applyProtection="0">
      <alignment vertical="center"/>
    </xf>
    <xf numFmtId="0" fontId="136" fillId="24" borderId="0" applyNumberFormat="0" applyBorder="0" applyAlignment="0" applyProtection="0">
      <alignment vertical="center"/>
    </xf>
    <xf numFmtId="0" fontId="137" fillId="25" borderId="0" applyNumberFormat="0" applyBorder="0" applyAlignment="0" applyProtection="0">
      <alignment vertical="center"/>
    </xf>
    <xf numFmtId="0" fontId="137" fillId="26" borderId="0" applyNumberFormat="0" applyBorder="0" applyAlignment="0" applyProtection="0">
      <alignment vertical="center"/>
    </xf>
    <xf numFmtId="0" fontId="136" fillId="27" borderId="0" applyNumberFormat="0" applyBorder="0" applyAlignment="0" applyProtection="0">
      <alignment vertical="center"/>
    </xf>
    <xf numFmtId="0" fontId="136" fillId="28" borderId="0" applyNumberFormat="0" applyBorder="0" applyAlignment="0" applyProtection="0">
      <alignment vertical="center"/>
    </xf>
    <xf numFmtId="0" fontId="137" fillId="29" borderId="0" applyNumberFormat="0" applyBorder="0" applyAlignment="0" applyProtection="0">
      <alignment vertical="center"/>
    </xf>
    <xf numFmtId="0" fontId="137" fillId="30" borderId="0" applyNumberFormat="0" applyBorder="0" applyAlignment="0" applyProtection="0">
      <alignment vertical="center"/>
    </xf>
    <xf numFmtId="0" fontId="136" fillId="31" borderId="0" applyNumberFormat="0" applyBorder="0" applyAlignment="0" applyProtection="0">
      <alignment vertical="center"/>
    </xf>
    <xf numFmtId="0" fontId="136" fillId="32" borderId="0" applyNumberFormat="0" applyBorder="0" applyAlignment="0" applyProtection="0">
      <alignment vertical="center"/>
    </xf>
    <xf numFmtId="0" fontId="137" fillId="33" borderId="0" applyNumberFormat="0" applyBorder="0" applyAlignment="0" applyProtection="0">
      <alignment vertical="center"/>
    </xf>
    <xf numFmtId="0" fontId="137" fillId="34" borderId="0" applyNumberFormat="0" applyBorder="0" applyAlignment="0" applyProtection="0">
      <alignment vertical="center"/>
    </xf>
    <xf numFmtId="0" fontId="136" fillId="35" borderId="0" applyNumberFormat="0" applyBorder="0" applyAlignment="0" applyProtection="0">
      <alignment vertical="center"/>
    </xf>
    <xf numFmtId="0" fontId="136" fillId="36" borderId="0" applyNumberFormat="0" applyBorder="0" applyAlignment="0" applyProtection="0">
      <alignment vertical="center"/>
    </xf>
    <xf numFmtId="0" fontId="137" fillId="37" borderId="0" applyNumberFormat="0" applyBorder="0" applyAlignment="0" applyProtection="0">
      <alignment vertical="center"/>
    </xf>
    <xf numFmtId="0" fontId="137" fillId="38" borderId="0" applyNumberFormat="0" applyBorder="0" applyAlignment="0" applyProtection="0">
      <alignment vertical="center"/>
    </xf>
    <xf numFmtId="0" fontId="136" fillId="39" borderId="0" applyNumberFormat="0" applyBorder="0" applyAlignment="0" applyProtection="0">
      <alignment vertical="center"/>
    </xf>
    <xf numFmtId="0" fontId="136" fillId="40" borderId="0" applyNumberFormat="0" applyBorder="0" applyAlignment="0" applyProtection="0">
      <alignment vertical="center"/>
    </xf>
    <xf numFmtId="0" fontId="137" fillId="41" borderId="0" applyNumberFormat="0" applyBorder="0" applyAlignment="0" applyProtection="0">
      <alignment vertical="center"/>
    </xf>
    <xf numFmtId="0" fontId="137" fillId="42" borderId="0" applyNumberFormat="0" applyBorder="0" applyAlignment="0" applyProtection="0">
      <alignment vertical="center"/>
    </xf>
    <xf numFmtId="0" fontId="136" fillId="43" borderId="0" applyNumberFormat="0" applyBorder="0" applyAlignment="0" applyProtection="0">
      <alignment vertical="center"/>
    </xf>
    <xf numFmtId="176" fontId="22" fillId="0" borderId="0">
      <alignment vertical="center"/>
    </xf>
    <xf numFmtId="0" fontId="138" fillId="44" borderId="0" applyNumberFormat="0" applyBorder="0" applyAlignment="0" applyProtection="0">
      <alignment vertical="center"/>
    </xf>
    <xf numFmtId="0" fontId="139" fillId="45" borderId="0" applyNumberFormat="0" applyBorder="0" applyAlignment="0" applyProtection="0">
      <alignment vertical="center"/>
    </xf>
    <xf numFmtId="0" fontId="139" fillId="46" borderId="0" applyNumberFormat="0" applyBorder="0" applyAlignment="0" applyProtection="0">
      <alignment vertical="center"/>
    </xf>
    <xf numFmtId="0" fontId="138" fillId="47" borderId="0" applyNumberFormat="0" applyBorder="0" applyAlignment="0" applyProtection="0">
      <alignment vertical="center"/>
    </xf>
    <xf numFmtId="0" fontId="140" fillId="48" borderId="0" applyNumberFormat="0" applyBorder="0" applyAlignment="0" applyProtection="0">
      <alignment vertical="center"/>
    </xf>
    <xf numFmtId="0" fontId="141" fillId="8" borderId="7">
      <alignment vertical="center"/>
    </xf>
    <xf numFmtId="0" fontId="142" fillId="0" borderId="0">
      <alignment vertical="center"/>
    </xf>
    <xf numFmtId="0" fontId="138" fillId="49" borderId="0" applyNumberFormat="0" applyBorder="0" applyAlignment="0" applyProtection="0">
      <alignment vertical="center"/>
    </xf>
    <xf numFmtId="0" fontId="139" fillId="50" borderId="0" applyNumberFormat="0" applyBorder="0" applyAlignment="0" applyProtection="0">
      <alignment vertical="center"/>
    </xf>
    <xf numFmtId="0" fontId="15" fillId="0" borderId="7">
      <alignment horizontal="distributed" vertical="center" wrapText="1"/>
    </xf>
    <xf numFmtId="0" fontId="138" fillId="51" borderId="0" applyNumberFormat="0" applyBorder="0" applyAlignment="0" applyProtection="0">
      <alignment vertical="center"/>
    </xf>
    <xf numFmtId="0" fontId="139" fillId="52" borderId="0" applyNumberFormat="0" applyBorder="0" applyAlignment="0" applyProtection="0">
      <alignment vertical="center"/>
    </xf>
    <xf numFmtId="0" fontId="138" fillId="53" borderId="0" applyNumberFormat="0" applyBorder="0" applyAlignment="0" applyProtection="0">
      <alignment vertical="center"/>
    </xf>
    <xf numFmtId="0" fontId="138" fillId="54" borderId="0" applyNumberFormat="0" applyBorder="0" applyAlignment="0" applyProtection="0">
      <alignment vertical="center"/>
    </xf>
    <xf numFmtId="0" fontId="138" fillId="55" borderId="0" applyNumberFormat="0" applyBorder="0" applyAlignment="0" applyProtection="0">
      <alignment vertical="center"/>
    </xf>
    <xf numFmtId="177" fontId="143" fillId="0" borderId="0" applyFill="0" applyBorder="0" applyAlignment="0">
      <alignment vertical="center"/>
    </xf>
    <xf numFmtId="0" fontId="139" fillId="56" borderId="0" applyNumberFormat="0" applyBorder="0" applyAlignment="0" applyProtection="0">
      <alignment vertical="center"/>
    </xf>
    <xf numFmtId="0" fontId="144" fillId="53" borderId="0" applyNumberFormat="0" applyBorder="0" applyAlignment="0" applyProtection="0">
      <alignment vertical="center"/>
    </xf>
    <xf numFmtId="0" fontId="0" fillId="57" borderId="10" applyNumberFormat="0" applyFont="0" applyAlignment="0">
      <alignment horizontal="center" vertical="center"/>
    </xf>
    <xf numFmtId="0" fontId="139" fillId="44" borderId="0" applyNumberFormat="0" applyBorder="0" applyAlignment="0" applyProtection="0">
      <alignment vertical="center"/>
    </xf>
    <xf numFmtId="0" fontId="138" fillId="58" borderId="0" applyNumberFormat="0" applyBorder="0" applyAlignment="0" applyProtection="0">
      <alignment vertical="center"/>
    </xf>
    <xf numFmtId="0" fontId="139" fillId="55" borderId="0" applyNumberFormat="0" applyBorder="0" applyAlignment="0" applyProtection="0">
      <alignment vertical="center"/>
    </xf>
    <xf numFmtId="0" fontId="141" fillId="54" borderId="7" applyNumberFormat="0" applyBorder="0" applyAlignment="0" applyProtection="0">
      <alignment vertical="center"/>
    </xf>
    <xf numFmtId="0" fontId="138" fillId="59" borderId="0" applyNumberFormat="0" applyBorder="0" applyAlignment="0" applyProtection="0">
      <alignment vertical="center"/>
    </xf>
    <xf numFmtId="0" fontId="138" fillId="60" borderId="0" applyNumberFormat="0" applyBorder="0" applyAlignment="0" applyProtection="0">
      <alignment vertical="center"/>
    </xf>
    <xf numFmtId="0" fontId="139" fillId="61" borderId="0" applyNumberFormat="0" applyBorder="0" applyAlignment="0" applyProtection="0">
      <alignment vertical="center"/>
    </xf>
    <xf numFmtId="0" fontId="138" fillId="62" borderId="0" applyNumberFormat="0" applyBorder="0" applyAlignment="0" applyProtection="0">
      <alignment vertical="center"/>
    </xf>
    <xf numFmtId="0" fontId="138" fillId="63" borderId="0" applyNumberFormat="0" applyBorder="0" applyAlignment="0" applyProtection="0">
      <alignment vertical="center"/>
    </xf>
    <xf numFmtId="0" fontId="145" fillId="64" borderId="0" applyNumberFormat="0" applyBorder="0" applyAlignment="0" applyProtection="0">
      <alignment vertical="center"/>
    </xf>
    <xf numFmtId="0" fontId="146" fillId="0" borderId="0">
      <alignment vertical="center"/>
    </xf>
    <xf numFmtId="0" fontId="138" fillId="65" borderId="0" applyNumberFormat="0" applyBorder="0" applyAlignment="0" applyProtection="0">
      <alignment vertical="center"/>
    </xf>
    <xf numFmtId="0" fontId="139" fillId="66" borderId="0" applyNumberFormat="0" applyBorder="0" applyAlignment="0" applyProtection="0">
      <alignment vertical="center"/>
    </xf>
    <xf numFmtId="0" fontId="139" fillId="8" borderId="0" applyNumberFormat="0" applyBorder="0" applyAlignment="0" applyProtection="0">
      <alignment vertical="center"/>
    </xf>
    <xf numFmtId="0" fontId="147" fillId="0" borderId="10">
      <alignment horizontal="left" vertical="center"/>
    </xf>
    <xf numFmtId="0" fontId="139" fillId="67" borderId="0" applyNumberFormat="0" applyBorder="0" applyAlignment="0" applyProtection="0">
      <alignment vertical="center"/>
    </xf>
    <xf numFmtId="0" fontId="138" fillId="8" borderId="0" applyNumberFormat="0" applyBorder="0" applyAlignment="0" applyProtection="0">
      <alignment vertical="center"/>
    </xf>
    <xf numFmtId="0" fontId="148" fillId="53" borderId="0" applyNumberFormat="0" applyBorder="0" applyAlignment="0" applyProtection="0">
      <alignment vertical="center"/>
    </xf>
    <xf numFmtId="0" fontId="141" fillId="68" borderId="7">
      <alignment vertical="center"/>
    </xf>
    <xf numFmtId="178" fontId="15" fillId="0" borderId="7">
      <alignment vertical="center"/>
      <protection locked="0"/>
    </xf>
    <xf numFmtId="179" fontId="149" fillId="69" borderId="0">
      <alignment vertical="center"/>
    </xf>
    <xf numFmtId="15" fontId="0" fillId="0" borderId="0" applyFont="0" applyFill="0" applyBorder="0" applyAlignment="0" applyProtection="0">
      <alignment vertical="center"/>
    </xf>
    <xf numFmtId="0" fontId="139" fillId="70" borderId="0" applyNumberFormat="0" applyBorder="0" applyAlignment="0" applyProtection="0">
      <alignment vertical="center"/>
    </xf>
    <xf numFmtId="0" fontId="150" fillId="64" borderId="0" applyNumberFormat="0" applyBorder="0" applyAlignment="0" applyProtection="0">
      <alignment vertical="center"/>
    </xf>
    <xf numFmtId="0" fontId="151" fillId="53" borderId="0" applyNumberFormat="0" applyBorder="0" applyAlignment="0" applyProtection="0">
      <alignment vertical="center"/>
    </xf>
    <xf numFmtId="0" fontId="0" fillId="0" borderId="0">
      <alignment vertical="center"/>
    </xf>
    <xf numFmtId="0" fontId="152" fillId="71" borderId="19">
      <alignment vertical="center"/>
      <protection locked="0"/>
    </xf>
    <xf numFmtId="0" fontId="153" fillId="0" borderId="0">
      <alignment vertical="center"/>
    </xf>
    <xf numFmtId="0" fontId="139" fillId="72" borderId="0" applyNumberFormat="0" applyBorder="0" applyAlignment="0" applyProtection="0">
      <alignment vertical="center"/>
    </xf>
    <xf numFmtId="0" fontId="139" fillId="73" borderId="0" applyNumberFormat="0" applyBorder="0" applyAlignment="0" applyProtection="0">
      <alignment vertical="center"/>
    </xf>
    <xf numFmtId="0" fontId="154" fillId="64" borderId="0" applyNumberFormat="0" applyBorder="0" applyAlignment="0" applyProtection="0">
      <alignment vertical="center"/>
    </xf>
    <xf numFmtId="0" fontId="155" fillId="0" borderId="52" applyProtection="0">
      <alignment vertical="center"/>
    </xf>
    <xf numFmtId="0" fontId="141" fillId="8" borderId="0" applyNumberFormat="0" applyBorder="0" applyAlignment="0" applyProtection="0">
      <alignment vertical="center"/>
    </xf>
    <xf numFmtId="0" fontId="156" fillId="0" borderId="0" applyNumberFormat="0" applyAlignment="0">
      <alignment horizontal="left" vertical="center"/>
    </xf>
    <xf numFmtId="180" fontId="0" fillId="0" borderId="0" applyFont="0" applyFill="0" applyBorder="0" applyAlignment="0" applyProtection="0">
      <alignment vertical="center"/>
    </xf>
    <xf numFmtId="49" fontId="0" fillId="0" borderId="0" applyFont="0" applyFill="0" applyBorder="0" applyAlignment="0" applyProtection="0">
      <alignment vertical="center"/>
    </xf>
    <xf numFmtId="3" fontId="0" fillId="0" borderId="0" applyFont="0" applyFill="0" applyBorder="0" applyAlignment="0" applyProtection="0">
      <alignment vertical="center"/>
    </xf>
    <xf numFmtId="0" fontId="139" fillId="74" borderId="0" applyNumberFormat="0" applyBorder="0" applyAlignment="0" applyProtection="0">
      <alignment vertical="center"/>
    </xf>
    <xf numFmtId="0" fontId="0" fillId="0" borderId="0" applyNumberFormat="0" applyFont="0" applyFill="0" applyBorder="0" applyAlignment="0" applyProtection="0">
      <alignment horizontal="left" vertical="center"/>
    </xf>
    <xf numFmtId="0" fontId="157" fillId="64" borderId="0" applyNumberFormat="0" applyBorder="0" applyAlignment="0" applyProtection="0">
      <alignment vertical="center"/>
    </xf>
    <xf numFmtId="10" fontId="0" fillId="0" borderId="0" applyFont="0" applyFill="0" applyBorder="0" applyAlignment="0" applyProtection="0">
      <alignment vertical="center"/>
    </xf>
    <xf numFmtId="0" fontId="139" fillId="49" borderId="0" applyNumberFormat="0" applyBorder="0" applyAlignment="0" applyProtection="0">
      <alignment vertical="center"/>
    </xf>
    <xf numFmtId="1" fontId="15" fillId="0" borderId="7">
      <alignment vertical="center"/>
      <protection locked="0"/>
    </xf>
    <xf numFmtId="0" fontId="158" fillId="0" borderId="0" applyNumberFormat="0" applyAlignment="0">
      <alignment horizontal="left" vertical="center"/>
    </xf>
    <xf numFmtId="0" fontId="159" fillId="0" borderId="0">
      <alignment vertical="center"/>
    </xf>
    <xf numFmtId="0" fontId="160" fillId="0" borderId="53" applyNumberFormat="0" applyFill="0" applyAlignment="0" applyProtection="0">
      <alignment vertical="center"/>
    </xf>
    <xf numFmtId="0" fontId="138" fillId="64" borderId="0" applyNumberFormat="0" applyBorder="0" applyAlignment="0" applyProtection="0">
      <alignment vertical="center"/>
    </xf>
    <xf numFmtId="0" fontId="138" fillId="74" borderId="0" applyNumberFormat="0" applyBorder="0" applyAlignment="0" applyProtection="0">
      <alignment vertical="center"/>
    </xf>
    <xf numFmtId="0" fontId="139" fillId="75" borderId="0" applyNumberFormat="0" applyBorder="0" applyAlignment="0" applyProtection="0">
      <alignment vertical="center"/>
    </xf>
    <xf numFmtId="0" fontId="139" fillId="76" borderId="0" applyNumberFormat="0" applyBorder="0" applyAlignment="0" applyProtection="0">
      <alignment vertical="center"/>
    </xf>
    <xf numFmtId="0" fontId="12" fillId="0" borderId="0">
      <alignment vertical="center"/>
    </xf>
    <xf numFmtId="0" fontId="155" fillId="0" borderId="0" applyProtection="0">
      <alignment vertical="center"/>
    </xf>
    <xf numFmtId="0" fontId="161" fillId="0" borderId="0">
      <alignment vertical="center"/>
    </xf>
    <xf numFmtId="181" fontId="0" fillId="0" borderId="0" applyFont="0" applyFill="0" applyBorder="0" applyAlignment="0" applyProtection="0">
      <alignment vertical="center"/>
    </xf>
    <xf numFmtId="179" fontId="162" fillId="77" borderId="0">
      <alignment vertical="center"/>
    </xf>
    <xf numFmtId="0" fontId="138" fillId="78" borderId="0" applyNumberFormat="0" applyBorder="0" applyAlignment="0" applyProtection="0">
      <alignment vertical="center"/>
    </xf>
    <xf numFmtId="0" fontId="163" fillId="0" borderId="0" applyNumberFormat="0" applyFill="0" applyBorder="0" applyAlignment="0" applyProtection="0">
      <alignment vertical="center"/>
    </xf>
    <xf numFmtId="0" fontId="140" fillId="79" borderId="0" applyNumberFormat="0" applyBorder="0" applyAlignment="0" applyProtection="0">
      <alignment vertical="center"/>
    </xf>
    <xf numFmtId="0" fontId="0" fillId="80" borderId="0" applyNumberFormat="0" applyFont="0" applyBorder="0" applyAlignment="0" applyProtection="0">
      <alignment vertical="center"/>
    </xf>
    <xf numFmtId="0" fontId="138" fillId="73" borderId="0" applyNumberFormat="0" applyBorder="0" applyAlignment="0" applyProtection="0">
      <alignment vertical="center"/>
    </xf>
    <xf numFmtId="0" fontId="159" fillId="0" borderId="4" applyNumberFormat="0" applyFill="0" applyProtection="0">
      <alignment horizontal="right" vertical="center"/>
    </xf>
    <xf numFmtId="0" fontId="160" fillId="0" borderId="0" applyNumberFormat="0" applyFill="0" applyBorder="0" applyAlignment="0" applyProtection="0">
      <alignment vertical="center"/>
    </xf>
    <xf numFmtId="9" fontId="0" fillId="0" borderId="0" applyFont="0" applyFill="0" applyBorder="0" applyAlignment="0" applyProtection="0">
      <alignment vertical="center"/>
    </xf>
    <xf numFmtId="0" fontId="143" fillId="0" borderId="0">
      <alignment vertical="top"/>
    </xf>
    <xf numFmtId="0" fontId="164" fillId="0" borderId="54" applyNumberFormat="0" applyFill="0" applyAlignment="0" applyProtection="0">
      <alignment vertical="center"/>
    </xf>
    <xf numFmtId="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7" fillId="0" borderId="55" applyNumberFormat="0" applyAlignment="0" applyProtection="0">
      <alignment horizontal="left" vertical="center"/>
    </xf>
    <xf numFmtId="0" fontId="139" fillId="78" borderId="0" applyNumberFormat="0" applyBorder="0" applyAlignment="0" applyProtection="0">
      <alignment vertical="center"/>
    </xf>
    <xf numFmtId="0" fontId="147" fillId="0" borderId="0" applyProtection="0">
      <alignment vertical="center"/>
    </xf>
    <xf numFmtId="0" fontId="165"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7" fillId="0" borderId="56" applyNumberFormat="0" applyFill="0" applyAlignment="0" applyProtection="0">
      <alignment vertical="center"/>
    </xf>
    <xf numFmtId="0" fontId="148" fillId="65" borderId="0" applyNumberFormat="0" applyBorder="0" applyAlignment="0" applyProtection="0">
      <alignment vertical="center"/>
    </xf>
    <xf numFmtId="0" fontId="139" fillId="81" borderId="0" applyNumberFormat="0" applyBorder="0" applyAlignment="0" applyProtection="0">
      <alignment vertical="center"/>
    </xf>
    <xf numFmtId="0" fontId="12" fillId="0" borderId="0" applyNumberFormat="0" applyFill="0" applyBorder="0" applyAlignment="0" applyProtection="0">
      <alignment horizontal="left" vertical="center"/>
    </xf>
    <xf numFmtId="0" fontId="168" fillId="8" borderId="57" applyNumberFormat="0" applyAlignment="0" applyProtection="0">
      <alignment vertical="center"/>
    </xf>
    <xf numFmtId="0" fontId="0" fillId="82" borderId="0" applyNumberFormat="0" applyFont="0" applyBorder="0" applyAlignment="0">
      <alignment horizontal="center" vertical="center"/>
    </xf>
    <xf numFmtId="0" fontId="169" fillId="0" borderId="0" applyNumberFormat="0" applyFill="0" applyBorder="0" applyAlignment="0" applyProtection="0">
      <alignment vertical="top"/>
      <protection locked="0"/>
    </xf>
    <xf numFmtId="0" fontId="22" fillId="0" borderId="0"/>
    <xf numFmtId="43" fontId="0" fillId="0" borderId="0" applyFont="0" applyFill="0" applyBorder="0" applyAlignment="0" applyProtection="0">
      <alignment vertical="center"/>
    </xf>
    <xf numFmtId="0" fontId="70" fillId="0" borderId="6" applyNumberFormat="0" applyFill="0" applyProtection="0">
      <alignment horizontal="center" vertical="center"/>
    </xf>
    <xf numFmtId="0" fontId="93" fillId="0" borderId="0"/>
    <xf numFmtId="0" fontId="0" fillId="54" borderId="58" applyNumberFormat="0" applyFont="0" applyAlignment="0" applyProtection="0">
      <alignment vertical="center"/>
    </xf>
    <xf numFmtId="182" fontId="159" fillId="0" borderId="0">
      <alignment vertical="center"/>
    </xf>
    <xf numFmtId="0" fontId="140" fillId="83" borderId="0" applyNumberFormat="0" applyBorder="0" applyAlignment="0" applyProtection="0">
      <alignment vertical="center"/>
    </xf>
    <xf numFmtId="0" fontId="150" fillId="84" borderId="0" applyNumberFormat="0" applyBorder="0" applyAlignment="0" applyProtection="0">
      <alignment vertical="center"/>
    </xf>
    <xf numFmtId="0" fontId="170" fillId="0" borderId="0" applyNumberFormat="0" applyFill="0" applyBorder="0" applyAlignment="0" applyProtection="0">
      <alignment vertical="center"/>
    </xf>
    <xf numFmtId="0" fontId="22" fillId="0" borderId="0" applyProtection="0">
      <alignment vertical="center"/>
    </xf>
    <xf numFmtId="183" fontId="0" fillId="0" borderId="0" applyFont="0" applyFill="0" applyBorder="0" applyAlignment="0" applyProtection="0">
      <alignment vertical="center"/>
    </xf>
    <xf numFmtId="0" fontId="171" fillId="0" borderId="0" applyProtection="0">
      <alignment vertical="center"/>
    </xf>
    <xf numFmtId="184" fontId="0" fillId="0" borderId="0" applyFont="0" applyFill="0" applyProtection="0">
      <alignment vertical="center"/>
    </xf>
    <xf numFmtId="185" fontId="0" fillId="0" borderId="0" applyFont="0" applyFill="0" applyBorder="0" applyAlignment="0" applyProtection="0">
      <alignment vertical="center"/>
    </xf>
    <xf numFmtId="0" fontId="70" fillId="0" borderId="6" applyNumberFormat="0" applyFill="0" applyProtection="0">
      <alignment horizontal="left" vertical="center"/>
    </xf>
    <xf numFmtId="0" fontId="172" fillId="0" borderId="0"/>
    <xf numFmtId="0" fontId="162" fillId="0" borderId="0">
      <alignment vertical="center"/>
    </xf>
    <xf numFmtId="0" fontId="139" fillId="85" borderId="0" applyNumberFormat="0" applyBorder="0" applyAlignment="0" applyProtection="0">
      <alignment vertical="center"/>
    </xf>
    <xf numFmtId="186" fontId="0" fillId="0" borderId="0" applyFont="0" applyFill="0" applyBorder="0" applyAlignment="0" applyProtection="0">
      <alignment vertical="center"/>
    </xf>
    <xf numFmtId="14" fontId="173" fillId="0" borderId="0">
      <alignment horizontal="center" vertical="center" wrapText="1"/>
      <protection locked="0"/>
    </xf>
    <xf numFmtId="187" fontId="0" fillId="0" borderId="0" applyFont="0" applyFill="0" applyBorder="0" applyAlignment="0" applyProtection="0">
      <alignment vertical="center"/>
    </xf>
    <xf numFmtId="0" fontId="22" fillId="0" borderId="0" applyNumberFormat="0" applyFill="0" applyBorder="0" applyAlignment="0" applyProtection="0">
      <alignment vertical="center"/>
    </xf>
    <xf numFmtId="188" fontId="0" fillId="0" borderId="0" applyFont="0" applyFill="0" applyBorder="0" applyAlignment="0" applyProtection="0">
      <alignment vertical="center"/>
    </xf>
    <xf numFmtId="0" fontId="174" fillId="0" borderId="0">
      <alignment vertical="center"/>
    </xf>
    <xf numFmtId="0" fontId="175" fillId="61" borderId="59" applyNumberFormat="0" applyAlignment="0" applyProtection="0">
      <alignment vertical="center"/>
    </xf>
    <xf numFmtId="0" fontId="176" fillId="0" borderId="0" applyNumberFormat="0" applyFill="0" applyBorder="0" applyAlignment="0" applyProtection="0">
      <alignment vertical="top"/>
      <protection locked="0"/>
    </xf>
    <xf numFmtId="0" fontId="159" fillId="0" borderId="60">
      <alignment vertical="center"/>
    </xf>
    <xf numFmtId="0" fontId="177" fillId="0" borderId="0">
      <alignment vertical="center"/>
    </xf>
    <xf numFmtId="0" fontId="178" fillId="0" borderId="0">
      <alignment horizontal="center" vertical="center"/>
    </xf>
    <xf numFmtId="189" fontId="0" fillId="0" borderId="0" applyFont="0" applyFill="0" applyBorder="0" applyAlignment="0" applyProtection="0">
      <alignment vertical="center"/>
    </xf>
    <xf numFmtId="37" fontId="179" fillId="0" borderId="0">
      <alignment vertical="center"/>
    </xf>
    <xf numFmtId="0" fontId="139" fillId="86" borderId="0" applyNumberFormat="0" applyBorder="0" applyAlignment="0" applyProtection="0">
      <alignment vertical="center"/>
    </xf>
    <xf numFmtId="0" fontId="93" fillId="0" borderId="0"/>
    <xf numFmtId="0" fontId="180" fillId="49" borderId="61" applyNumberFormat="0" applyAlignment="0" applyProtection="0">
      <alignment vertical="center"/>
    </xf>
    <xf numFmtId="0" fontId="173" fillId="0" borderId="0">
      <alignment horizontal="center" vertical="center" wrapText="1"/>
      <protection locked="0"/>
    </xf>
    <xf numFmtId="0" fontId="181" fillId="0" borderId="0">
      <alignment horizontal="centerContinuous" vertical="center"/>
    </xf>
    <xf numFmtId="190" fontId="0" fillId="0" borderId="0" applyFont="0" applyFill="0" applyBorder="0" applyAlignment="0" applyProtection="0">
      <alignment vertical="center"/>
    </xf>
    <xf numFmtId="191" fontId="182" fillId="0" borderId="0">
      <alignment vertical="center"/>
    </xf>
    <xf numFmtId="2" fontId="155" fillId="0" borderId="0" applyProtection="0">
      <alignment vertical="center"/>
    </xf>
    <xf numFmtId="0" fontId="183" fillId="87" borderId="0" applyNumberFormat="0" applyBorder="0" applyAlignment="0" applyProtection="0">
      <alignment vertical="center"/>
    </xf>
    <xf numFmtId="0" fontId="140" fillId="0" borderId="62" applyNumberFormat="0" applyFill="0" applyAlignment="0" applyProtection="0">
      <alignment vertical="center"/>
    </xf>
    <xf numFmtId="0" fontId="178" fillId="0" borderId="34">
      <alignment horizontal="center" vertical="center"/>
    </xf>
    <xf numFmtId="40" fontId="184" fillId="0" borderId="0" applyBorder="0">
      <alignment horizontal="right" vertical="center"/>
    </xf>
    <xf numFmtId="192" fontId="182" fillId="0" borderId="0">
      <alignment vertical="center"/>
    </xf>
    <xf numFmtId="0" fontId="185" fillId="0" borderId="0" applyNumberFormat="0" applyFill="0" applyBorder="0" applyAlignment="0">
      <alignment horizontal="center" vertical="center"/>
    </xf>
    <xf numFmtId="193" fontId="0" fillId="0" borderId="0" applyFont="0" applyFill="0" applyBorder="0" applyAlignment="0" applyProtection="0">
      <alignment vertical="center"/>
    </xf>
    <xf numFmtId="0" fontId="186" fillId="0" borderId="34">
      <alignment horizontal="center" vertical="center"/>
    </xf>
    <xf numFmtId="38" fontId="0" fillId="0" borderId="0" applyFont="0" applyFill="0" applyBorder="0" applyAlignment="0" applyProtection="0">
      <alignment vertical="center"/>
    </xf>
    <xf numFmtId="1" fontId="159" fillId="0" borderId="6" applyFill="0" applyProtection="0">
      <alignment horizontal="center" vertical="center"/>
    </xf>
    <xf numFmtId="0" fontId="22" fillId="0" borderId="0">
      <alignment vertical="center"/>
    </xf>
    <xf numFmtId="0" fontId="159" fillId="0" borderId="4" applyNumberFormat="0" applyFill="0" applyProtection="0">
      <alignment horizontal="left" vertical="center"/>
    </xf>
    <xf numFmtId="0" fontId="187" fillId="8" borderId="61" applyNumberFormat="0" applyAlignment="0" applyProtection="0">
      <alignment vertical="center"/>
    </xf>
    <xf numFmtId="194" fontId="0" fillId="0" borderId="0" applyFont="0" applyFill="0" applyBorder="0" applyAlignment="0" applyProtection="0">
      <alignment vertical="center"/>
    </xf>
    <xf numFmtId="0" fontId="161" fillId="0" borderId="0">
      <alignment vertical="center"/>
      <protection locked="0"/>
    </xf>
    <xf numFmtId="195" fontId="0" fillId="0" borderId="0" applyFont="0" applyFill="0" applyBorder="0" applyAlignment="0" applyProtection="0">
      <alignment vertical="center"/>
    </xf>
    <xf numFmtId="0" fontId="139" fillId="88" borderId="0" applyNumberFormat="0" applyBorder="0" applyAlignment="0" applyProtection="0">
      <alignment vertical="center"/>
    </xf>
    <xf numFmtId="40" fontId="0" fillId="0" borderId="0" applyFont="0" applyFill="0" applyBorder="0" applyAlignment="0" applyProtection="0">
      <alignment vertical="center"/>
    </xf>
    <xf numFmtId="0" fontId="188" fillId="0" borderId="4" applyNumberFormat="0" applyFill="0" applyProtection="0">
      <alignment horizontal="center" vertical="center"/>
    </xf>
    <xf numFmtId="196" fontId="182" fillId="0" borderId="0">
      <alignment vertical="center"/>
    </xf>
    <xf numFmtId="197" fontId="0" fillId="0" borderId="0" applyFont="0" applyFill="0" applyBorder="0" applyAlignment="0" applyProtection="0">
      <alignment vertical="center"/>
    </xf>
    <xf numFmtId="0" fontId="139" fillId="89" borderId="0" applyNumberFormat="0" applyBorder="0" applyAlignment="0" applyProtection="0">
      <alignment vertical="center"/>
    </xf>
    <xf numFmtId="0" fontId="0" fillId="0" borderId="0" applyFont="0" applyFill="0" applyBorder="0" applyAlignment="0" applyProtection="0">
      <alignment vertical="center"/>
    </xf>
    <xf numFmtId="0" fontId="182" fillId="0" borderId="0">
      <alignment vertical="center"/>
    </xf>
    <xf numFmtId="198" fontId="0" fillId="0" borderId="0" applyFont="0" applyFill="0" applyBorder="0" applyAlignment="0" applyProtection="0">
      <alignment vertical="center"/>
    </xf>
    <xf numFmtId="0" fontId="189" fillId="0" borderId="0">
      <alignment vertical="center"/>
    </xf>
    <xf numFmtId="0" fontId="190" fillId="0" borderId="0" applyNumberFormat="0" applyFill="0" applyBorder="0" applyAlignment="0" applyProtection="0">
      <alignment vertical="center"/>
    </xf>
    <xf numFmtId="0" fontId="143" fillId="0" borderId="0" applyNumberFormat="0" applyFill="0" applyBorder="0" applyAlignment="0" applyProtection="0">
      <alignment vertical="top"/>
    </xf>
    <xf numFmtId="0" fontId="191" fillId="0" borderId="0">
      <alignment vertical="center"/>
    </xf>
    <xf numFmtId="0" fontId="192" fillId="0" borderId="0" applyNumberFormat="0" applyFill="0" applyBorder="0" applyAlignment="0" applyProtection="0">
      <alignment vertical="center"/>
    </xf>
    <xf numFmtId="199" fontId="0" fillId="0" borderId="0" applyFont="0" applyFill="0" applyBorder="0" applyAlignment="0" applyProtection="0">
      <alignment vertical="center"/>
    </xf>
    <xf numFmtId="0" fontId="193" fillId="0" borderId="63" applyNumberFormat="0" applyFill="0" applyAlignment="0" applyProtection="0">
      <alignment vertical="center"/>
    </xf>
    <xf numFmtId="200" fontId="159" fillId="0" borderId="6" applyFill="0" applyProtection="0">
      <alignment horizontal="right" vertical="center"/>
    </xf>
    <xf numFmtId="201" fontId="0" fillId="0" borderId="0" applyFont="0" applyFill="0" applyBorder="0" applyAlignment="0" applyProtection="0">
      <alignment vertical="center"/>
    </xf>
  </cellStyleXfs>
  <cellXfs count="626">
    <xf numFmtId="0" fontId="0" fillId="0" borderId="0" xfId="0">
      <alignment vertical="center"/>
    </xf>
    <xf numFmtId="202" fontId="1" fillId="0" borderId="0" xfId="0" applyNumberFormat="1" applyFont="1" applyAlignment="1">
      <alignment horizontal="center" vertical="center" wrapText="1"/>
    </xf>
    <xf numFmtId="202" fontId="0" fillId="0" borderId="0" xfId="0" applyNumberFormat="1" applyAlignment="1">
      <alignment horizontal="center" vertical="center" wrapText="1"/>
    </xf>
    <xf numFmtId="202" fontId="0" fillId="0" borderId="0" xfId="0" applyNumberFormat="1" applyAlignment="1" applyProtection="1">
      <alignment horizontal="center" vertical="center" wrapText="1"/>
      <protection locked="0"/>
    </xf>
    <xf numFmtId="203" fontId="2" fillId="0" borderId="0" xfId="0" applyNumberFormat="1" applyFont="1" applyAlignment="1">
      <alignment horizontal="center" vertical="center" wrapText="1"/>
    </xf>
    <xf numFmtId="0" fontId="3" fillId="0" borderId="1" xfId="0" applyFont="1" applyBorder="1" applyAlignment="1">
      <alignment horizontal="center" vertical="center"/>
    </xf>
    <xf numFmtId="202" fontId="4" fillId="0" borderId="2" xfId="0" applyNumberFormat="1" applyFont="1" applyBorder="1" applyAlignment="1">
      <alignment horizontal="center" vertical="center" wrapText="1"/>
    </xf>
    <xf numFmtId="202" fontId="4" fillId="0" borderId="3"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202" fontId="3" fillId="0" borderId="2" xfId="0" applyNumberFormat="1" applyFont="1" applyBorder="1" applyAlignment="1">
      <alignment horizontal="center" vertical="center"/>
    </xf>
    <xf numFmtId="202" fontId="3" fillId="0" borderId="3" xfId="0"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4" xfId="0" applyFont="1" applyBorder="1" applyAlignment="1">
      <alignment horizontal="center" vertical="center"/>
    </xf>
    <xf numFmtId="202" fontId="4" fillId="0" borderId="5" xfId="0" applyNumberFormat="1" applyFont="1" applyBorder="1" applyAlignment="1">
      <alignment horizontal="center" vertical="center" wrapText="1"/>
    </xf>
    <xf numFmtId="202" fontId="4" fillId="0" borderId="6"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202" fontId="3" fillId="0" borderId="5" xfId="0" applyNumberFormat="1" applyFont="1" applyBorder="1" applyAlignment="1">
      <alignment horizontal="center" vertical="center"/>
    </xf>
    <xf numFmtId="202" fontId="3" fillId="0" borderId="6" xfId="0" applyNumberFormat="1" applyFont="1" applyBorder="1" applyAlignment="1">
      <alignment horizontal="center" vertical="center"/>
    </xf>
    <xf numFmtId="0" fontId="3" fillId="0" borderId="4" xfId="0" applyFont="1" applyBorder="1" applyAlignment="1">
      <alignment horizontal="center" vertical="center" wrapText="1"/>
    </xf>
    <xf numFmtId="0" fontId="0" fillId="0" borderId="7" xfId="0" applyBorder="1" applyAlignment="1">
      <alignment horizontal="center" vertical="center"/>
    </xf>
    <xf numFmtId="202" fontId="5" fillId="0" borderId="8" xfId="0" applyNumberFormat="1" applyFont="1" applyBorder="1" applyAlignment="1">
      <alignment horizontal="center" vertical="center" wrapText="1"/>
    </xf>
    <xf numFmtId="202" fontId="5" fillId="0" borderId="9" xfId="0" applyNumberFormat="1" applyFont="1" applyBorder="1" applyAlignment="1">
      <alignment horizontal="center" vertical="center" wrapText="1"/>
    </xf>
    <xf numFmtId="203" fontId="6" fillId="0" borderId="7" xfId="0" applyNumberFormat="1" applyFont="1" applyBorder="1" applyAlignment="1">
      <alignment horizontal="center" vertical="center"/>
    </xf>
    <xf numFmtId="0" fontId="7" fillId="0" borderId="7" xfId="0" applyFont="1" applyBorder="1" applyAlignment="1">
      <alignment horizontal="center" vertical="center"/>
    </xf>
    <xf numFmtId="203" fontId="7" fillId="0" borderId="7" xfId="0" applyNumberFormat="1" applyFont="1" applyBorder="1" applyAlignment="1">
      <alignment vertical="center" wrapText="1"/>
    </xf>
    <xf numFmtId="202" fontId="8" fillId="0" borderId="8" xfId="0" applyNumberFormat="1" applyFont="1" applyBorder="1" applyAlignment="1">
      <alignment horizontal="center" vertical="center" wrapText="1"/>
    </xf>
    <xf numFmtId="202" fontId="8" fillId="0" borderId="9" xfId="0" applyNumberFormat="1" applyFont="1" applyBorder="1" applyAlignment="1">
      <alignment horizontal="center" vertical="center" wrapText="1"/>
    </xf>
    <xf numFmtId="203" fontId="6" fillId="0" borderId="8" xfId="0" applyNumberFormat="1" applyFont="1" applyBorder="1" applyAlignment="1">
      <alignment horizontal="center" vertical="center"/>
    </xf>
    <xf numFmtId="203" fontId="6" fillId="0" borderId="9" xfId="0" applyNumberFormat="1" applyFont="1" applyBorder="1" applyAlignment="1">
      <alignment horizontal="center" vertical="center"/>
    </xf>
    <xf numFmtId="203" fontId="7" fillId="0" borderId="9" xfId="0" applyNumberFormat="1" applyFont="1" applyBorder="1" applyAlignment="1">
      <alignment vertical="center" wrapText="1"/>
    </xf>
    <xf numFmtId="0" fontId="7" fillId="0" borderId="8" xfId="0" applyFont="1" applyBorder="1" applyAlignment="1">
      <alignment horizontal="center" vertical="center"/>
    </xf>
    <xf numFmtId="0" fontId="7" fillId="0" borderId="9" xfId="0" applyFont="1" applyBorder="1" applyAlignment="1">
      <alignment horizontal="center" vertical="center"/>
    </xf>
    <xf numFmtId="202" fontId="4" fillId="0" borderId="7" xfId="0" applyNumberFormat="1" applyFont="1" applyBorder="1" applyAlignment="1">
      <alignment horizontal="center" vertical="center" wrapText="1"/>
    </xf>
    <xf numFmtId="203" fontId="9" fillId="0" borderId="8" xfId="0" applyNumberFormat="1" applyFont="1" applyBorder="1" applyAlignment="1">
      <alignment horizontal="center" vertical="center"/>
    </xf>
    <xf numFmtId="203" fontId="9" fillId="0" borderId="9" xfId="0" applyNumberFormat="1" applyFont="1" applyBorder="1" applyAlignment="1">
      <alignment horizontal="center" vertical="center"/>
    </xf>
    <xf numFmtId="0" fontId="2" fillId="0" borderId="7" xfId="0" applyFont="1" applyBorder="1" applyAlignment="1">
      <alignment horizontal="left" vertical="center" wrapText="1"/>
    </xf>
    <xf numFmtId="202" fontId="10" fillId="0" borderId="7" xfId="0" applyNumberFormat="1" applyFont="1" applyBorder="1" applyAlignment="1">
      <alignment horizontal="center" vertical="center" wrapText="1"/>
    </xf>
    <xf numFmtId="202" fontId="10" fillId="0" borderId="7" xfId="0" applyNumberFormat="1" applyFont="1" applyBorder="1" applyAlignment="1" applyProtection="1">
      <alignment horizontal="center" vertical="center" wrapText="1"/>
      <protection locked="0"/>
    </xf>
    <xf numFmtId="203" fontId="10" fillId="0" borderId="2" xfId="0" applyNumberFormat="1" applyFont="1" applyBorder="1" applyAlignment="1">
      <alignment horizontal="center" vertical="center" wrapText="1"/>
    </xf>
    <xf numFmtId="203" fontId="10" fillId="0" borderId="3" xfId="0" applyNumberFormat="1" applyFont="1" applyBorder="1" applyAlignment="1">
      <alignment horizontal="center" vertical="center" wrapText="1"/>
    </xf>
    <xf numFmtId="203" fontId="10" fillId="0" borderId="5" xfId="0" applyNumberFormat="1" applyFont="1" applyBorder="1" applyAlignment="1">
      <alignment horizontal="center" vertical="center" wrapText="1"/>
    </xf>
    <xf numFmtId="203" fontId="10" fillId="0" borderId="6" xfId="0" applyNumberFormat="1" applyFont="1" applyBorder="1" applyAlignment="1">
      <alignment horizontal="center" vertical="center" wrapText="1"/>
    </xf>
    <xf numFmtId="0" fontId="11" fillId="0" borderId="8"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9" xfId="0" applyFont="1" applyBorder="1" applyAlignment="1">
      <alignment horizontal="center" vertical="center" wrapText="1"/>
    </xf>
    <xf numFmtId="203" fontId="12" fillId="0" borderId="8" xfId="0" applyNumberFormat="1" applyFont="1" applyBorder="1" applyAlignment="1">
      <alignment horizontal="center" vertical="center"/>
    </xf>
    <xf numFmtId="203" fontId="12" fillId="0" borderId="9" xfId="0" applyNumberFormat="1" applyFont="1" applyBorder="1" applyAlignment="1">
      <alignment horizontal="center" vertical="center"/>
    </xf>
    <xf numFmtId="0" fontId="11" fillId="0" borderId="7" xfId="0" applyFont="1" applyBorder="1" applyAlignment="1">
      <alignment horizontal="center" vertical="center"/>
    </xf>
    <xf numFmtId="0" fontId="11" fillId="0" borderId="7" xfId="0" applyFont="1" applyBorder="1" applyAlignment="1">
      <alignment horizontal="center" vertical="center" wrapText="1"/>
    </xf>
    <xf numFmtId="0" fontId="12" fillId="0" borderId="7" xfId="0" applyFont="1" applyBorder="1" applyAlignment="1">
      <alignment horizontal="center" vertical="center"/>
    </xf>
    <xf numFmtId="0" fontId="11" fillId="0" borderId="8" xfId="0" applyFont="1" applyBorder="1" applyAlignment="1">
      <alignment horizontal="center" vertical="center"/>
    </xf>
    <xf numFmtId="0" fontId="11" fillId="0" borderId="10" xfId="0" applyFont="1" applyBorder="1" applyAlignment="1">
      <alignment horizontal="center" vertical="center"/>
    </xf>
    <xf numFmtId="0" fontId="11" fillId="0" borderId="9" xfId="0" applyFont="1" applyBorder="1" applyAlignment="1">
      <alignment horizontal="center" vertical="center"/>
    </xf>
    <xf numFmtId="202" fontId="9" fillId="0" borderId="7" xfId="0" applyNumberFormat="1" applyFont="1" applyBorder="1" applyAlignment="1">
      <alignment horizontal="center" vertical="center"/>
    </xf>
    <xf numFmtId="202" fontId="4" fillId="0" borderId="8" xfId="0" applyNumberFormat="1" applyFont="1" applyBorder="1" applyAlignment="1">
      <alignment horizontal="center" vertical="center" wrapText="1"/>
    </xf>
    <xf numFmtId="202" fontId="4" fillId="0" borderId="10" xfId="0" applyNumberFormat="1" applyFont="1" applyBorder="1" applyAlignment="1">
      <alignment horizontal="center" vertical="center" wrapText="1"/>
    </xf>
    <xf numFmtId="202" fontId="4" fillId="0" borderId="9" xfId="0" applyNumberFormat="1" applyFont="1" applyBorder="1" applyAlignment="1">
      <alignment horizontal="center" vertical="center" wrapText="1"/>
    </xf>
    <xf numFmtId="203" fontId="13" fillId="0" borderId="8" xfId="0" applyNumberFormat="1" applyFont="1" applyBorder="1" applyAlignment="1">
      <alignment horizontal="center" vertical="center" wrapText="1"/>
    </xf>
    <xf numFmtId="203" fontId="13" fillId="0" borderId="9" xfId="0" applyNumberFormat="1" applyFont="1" applyBorder="1" applyAlignment="1">
      <alignment horizontal="center" vertical="center" wrapText="1"/>
    </xf>
    <xf numFmtId="49" fontId="14" fillId="2" borderId="0" xfId="0" applyNumberFormat="1" applyFont="1" applyFill="1" applyAlignment="1">
      <alignment horizontal="center" vertical="center"/>
    </xf>
    <xf numFmtId="0" fontId="15" fillId="0" borderId="0" xfId="0" applyFont="1" applyAlignment="1"/>
    <xf numFmtId="0" fontId="15" fillId="0" borderId="0" xfId="0" applyFont="1" applyAlignment="1">
      <alignment horizontal="right"/>
    </xf>
    <xf numFmtId="0" fontId="16" fillId="0" borderId="11" xfId="0" applyFont="1" applyBorder="1" applyAlignment="1">
      <alignment horizontal="center" vertical="center"/>
    </xf>
    <xf numFmtId="0" fontId="16" fillId="0" borderId="11" xfId="0" applyFont="1" applyBorder="1" applyAlignment="1">
      <alignment horizontal="center" vertical="center" wrapText="1"/>
    </xf>
    <xf numFmtId="0" fontId="15" fillId="0" borderId="11" xfId="0" applyFont="1" applyBorder="1">
      <alignment vertical="center"/>
    </xf>
    <xf numFmtId="0" fontId="0" fillId="0" borderId="11" xfId="0" applyBorder="1">
      <alignment vertical="center"/>
    </xf>
    <xf numFmtId="204" fontId="16" fillId="0" borderId="11" xfId="0" applyNumberFormat="1" applyFont="1" applyBorder="1" applyAlignment="1">
      <alignment horizontal="center" vertical="center" wrapText="1"/>
    </xf>
    <xf numFmtId="0" fontId="16" fillId="0" borderId="11" xfId="0" applyFont="1" applyBorder="1">
      <alignment vertical="center"/>
    </xf>
    <xf numFmtId="202" fontId="17" fillId="0" borderId="11" xfId="0" applyNumberFormat="1" applyFont="1" applyBorder="1" applyAlignment="1">
      <alignment horizontal="center" vertical="center"/>
    </xf>
    <xf numFmtId="202" fontId="17" fillId="0" borderId="11" xfId="0" applyNumberFormat="1" applyFont="1" applyBorder="1" applyAlignment="1">
      <alignment horizontal="right" vertical="center"/>
    </xf>
    <xf numFmtId="202" fontId="17" fillId="0" borderId="12" xfId="0" applyNumberFormat="1" applyFont="1" applyBorder="1" applyAlignment="1">
      <alignment horizontal="right" vertical="center"/>
    </xf>
    <xf numFmtId="202" fontId="17" fillId="0" borderId="13" xfId="0" applyNumberFormat="1" applyFont="1" applyBorder="1" applyAlignment="1">
      <alignment horizontal="right" vertical="center"/>
    </xf>
    <xf numFmtId="0" fontId="17" fillId="0" borderId="11" xfId="0" applyFont="1" applyBorder="1" applyAlignment="1">
      <alignment vertical="center" wrapText="1"/>
    </xf>
    <xf numFmtId="0" fontId="17" fillId="0" borderId="11" xfId="0" applyFont="1" applyBorder="1">
      <alignment vertical="center"/>
    </xf>
    <xf numFmtId="0" fontId="17" fillId="0" borderId="11" xfId="0" applyFont="1" applyBorder="1" applyAlignment="1">
      <alignment horizontal="right" vertical="center"/>
    </xf>
    <xf numFmtId="0" fontId="17" fillId="0" borderId="12" xfId="0" applyFont="1" applyBorder="1" applyAlignment="1">
      <alignment horizontal="right" vertical="center"/>
    </xf>
    <xf numFmtId="0" fontId="17" fillId="0" borderId="13" xfId="0" applyFont="1" applyBorder="1" applyAlignment="1">
      <alignment horizontal="right" vertical="center"/>
    </xf>
    <xf numFmtId="205" fontId="17" fillId="0" borderId="11" xfId="0" applyNumberFormat="1" applyFont="1" applyBorder="1" applyAlignment="1">
      <alignment horizontal="right" vertical="center"/>
    </xf>
    <xf numFmtId="49" fontId="14" fillId="0" borderId="0" xfId="0" applyNumberFormat="1" applyFont="1" applyAlignment="1">
      <alignment horizontal="center" vertical="center"/>
    </xf>
    <xf numFmtId="0" fontId="14" fillId="0" borderId="0" xfId="0" applyFont="1" applyAlignment="1">
      <alignment horizontal="center" vertical="center"/>
    </xf>
    <xf numFmtId="0" fontId="18" fillId="0" borderId="0" xfId="0" applyFont="1" applyAlignment="1"/>
    <xf numFmtId="203" fontId="19" fillId="0" borderId="11" xfId="0" applyNumberFormat="1" applyFont="1" applyBorder="1" applyAlignment="1">
      <alignment horizontal="center" vertical="center"/>
    </xf>
    <xf numFmtId="0" fontId="19" fillId="0" borderId="14" xfId="0" applyFont="1" applyBorder="1" applyAlignment="1">
      <alignment horizontal="center" vertical="center" wrapText="1"/>
    </xf>
    <xf numFmtId="0" fontId="20" fillId="0" borderId="11" xfId="0" applyFont="1" applyBorder="1" applyAlignment="1">
      <alignment horizontal="center" vertical="center"/>
    </xf>
    <xf numFmtId="203" fontId="20" fillId="0" borderId="11" xfId="0" applyNumberFormat="1" applyFont="1" applyBorder="1" applyAlignment="1">
      <alignment horizontal="center" vertical="center"/>
    </xf>
    <xf numFmtId="203" fontId="20" fillId="0" borderId="11" xfId="0" applyNumberFormat="1" applyFont="1" applyBorder="1" applyAlignment="1">
      <alignment horizontal="right" vertical="center"/>
    </xf>
    <xf numFmtId="205" fontId="20" fillId="0" borderId="11" xfId="0" applyNumberFormat="1" applyFont="1" applyBorder="1" applyAlignment="1">
      <alignment horizontal="right" vertical="center"/>
    </xf>
    <xf numFmtId="0" fontId="20" fillId="0" borderId="11" xfId="0" applyFont="1" applyBorder="1">
      <alignment vertical="center"/>
    </xf>
    <xf numFmtId="0" fontId="21" fillId="0" borderId="11" xfId="0" applyFont="1" applyBorder="1" applyAlignment="1">
      <alignment vertical="center" wrapText="1"/>
    </xf>
    <xf numFmtId="0" fontId="21" fillId="0" borderId="11" xfId="0" applyFont="1" applyBorder="1" applyAlignment="1">
      <alignment horizontal="right" vertical="center"/>
    </xf>
    <xf numFmtId="203" fontId="21" fillId="0" borderId="11" xfId="0" applyNumberFormat="1" applyFont="1" applyBorder="1" applyAlignment="1">
      <alignment horizontal="right" vertical="center"/>
    </xf>
    <xf numFmtId="202" fontId="21" fillId="0" borderId="11" xfId="0" applyNumberFormat="1" applyFont="1" applyBorder="1" applyAlignment="1">
      <alignment horizontal="right" vertical="center"/>
    </xf>
    <xf numFmtId="205" fontId="21" fillId="0" borderId="11" xfId="0" applyNumberFormat="1" applyFont="1" applyBorder="1" applyAlignment="1">
      <alignment horizontal="right" vertical="center"/>
    </xf>
    <xf numFmtId="0" fontId="20" fillId="0" borderId="11" xfId="0" applyFont="1" applyBorder="1" applyAlignment="1">
      <alignment horizontal="right" vertical="center"/>
    </xf>
    <xf numFmtId="202" fontId="20" fillId="0" borderId="11" xfId="0" applyNumberFormat="1" applyFont="1" applyBorder="1" applyAlignment="1">
      <alignment horizontal="right" vertical="center"/>
    </xf>
    <xf numFmtId="0" fontId="22" fillId="0" borderId="0" xfId="0" applyFont="1" applyAlignment="1"/>
    <xf numFmtId="0" fontId="5" fillId="0" borderId="0" xfId="0" applyFont="1" applyAlignment="1"/>
    <xf numFmtId="0" fontId="22" fillId="0" borderId="0" xfId="0" applyFont="1" applyAlignment="1">
      <alignment horizontal="right"/>
    </xf>
    <xf numFmtId="0" fontId="21" fillId="0" borderId="11" xfId="0" applyFont="1" applyBorder="1">
      <alignment vertical="center"/>
    </xf>
    <xf numFmtId="0" fontId="21" fillId="0" borderId="11" xfId="0" applyFont="1" applyBorder="1" applyAlignment="1">
      <alignment horizontal="center" vertical="center"/>
    </xf>
    <xf numFmtId="202" fontId="23" fillId="0" borderId="0" xfId="0" applyNumberFormat="1" applyFont="1" applyAlignment="1">
      <alignment horizontal="left" vertical="center" wrapText="1"/>
    </xf>
    <xf numFmtId="202" fontId="7" fillId="0" borderId="0" xfId="0" applyNumberFormat="1" applyFont="1" applyAlignment="1">
      <alignment horizontal="center" vertical="center" wrapText="1"/>
    </xf>
    <xf numFmtId="0" fontId="7" fillId="0" borderId="0" xfId="0" applyFont="1">
      <alignment vertical="center"/>
    </xf>
    <xf numFmtId="203" fontId="23" fillId="0" borderId="0" xfId="0" applyNumberFormat="1" applyFont="1" applyAlignment="1">
      <alignment horizontal="right" vertical="center" wrapText="1"/>
    </xf>
    <xf numFmtId="202" fontId="24" fillId="0" borderId="3" xfId="0" applyNumberFormat="1" applyFont="1" applyBorder="1" applyAlignment="1">
      <alignment horizontal="center" vertical="center" wrapText="1"/>
    </xf>
    <xf numFmtId="0" fontId="23" fillId="0" borderId="3" xfId="0" applyFont="1" applyBorder="1" applyAlignment="1">
      <alignment horizontal="center" vertical="center" wrapText="1"/>
    </xf>
    <xf numFmtId="202" fontId="23" fillId="0" borderId="3" xfId="0" applyNumberFormat="1" applyFont="1" applyBorder="1" applyAlignment="1">
      <alignment horizontal="center" vertical="center"/>
    </xf>
    <xf numFmtId="0" fontId="23" fillId="0" borderId="4" xfId="0" applyFont="1" applyBorder="1" applyAlignment="1">
      <alignment horizontal="center" vertical="center"/>
    </xf>
    <xf numFmtId="202" fontId="24" fillId="0" borderId="5" xfId="0" applyNumberFormat="1" applyFont="1" applyBorder="1" applyAlignment="1">
      <alignment horizontal="center" vertical="center" wrapText="1"/>
    </xf>
    <xf numFmtId="202" fontId="24" fillId="0" borderId="6" xfId="0" applyNumberFormat="1" applyFont="1" applyBorder="1" applyAlignment="1">
      <alignment horizontal="center" vertical="center" wrapText="1"/>
    </xf>
    <xf numFmtId="0" fontId="23" fillId="0" borderId="5" xfId="0" applyFont="1" applyBorder="1" applyAlignment="1">
      <alignment horizontal="center" vertical="center" wrapText="1"/>
    </xf>
    <xf numFmtId="0" fontId="23" fillId="0" borderId="6" xfId="0" applyFont="1" applyBorder="1" applyAlignment="1">
      <alignment horizontal="center" vertical="center" wrapText="1"/>
    </xf>
    <xf numFmtId="202" fontId="23" fillId="0" borderId="5" xfId="0" applyNumberFormat="1" applyFont="1" applyBorder="1" applyAlignment="1">
      <alignment horizontal="center" vertical="center"/>
    </xf>
    <xf numFmtId="202" fontId="23" fillId="0" borderId="6" xfId="0" applyNumberFormat="1" applyFont="1" applyBorder="1" applyAlignment="1">
      <alignment horizontal="center" vertical="center"/>
    </xf>
    <xf numFmtId="0" fontId="23" fillId="0" borderId="4" xfId="0" applyFont="1" applyBorder="1" applyAlignment="1">
      <alignment horizontal="center" vertical="center" wrapText="1"/>
    </xf>
    <xf numFmtId="202" fontId="25" fillId="0" borderId="11" xfId="0" applyNumberFormat="1" applyFont="1" applyBorder="1" applyAlignment="1">
      <alignment horizontal="center" vertical="center" wrapText="1"/>
    </xf>
    <xf numFmtId="203" fontId="26" fillId="0" borderId="11" xfId="0" applyNumberFormat="1" applyFont="1" applyBorder="1" applyAlignment="1">
      <alignment horizontal="center" vertical="center"/>
    </xf>
    <xf numFmtId="0" fontId="25" fillId="0" borderId="11" xfId="0" applyFont="1" applyBorder="1" applyAlignment="1">
      <alignment horizontal="center" vertical="center"/>
    </xf>
    <xf numFmtId="203" fontId="27" fillId="0" borderId="11" xfId="0" applyNumberFormat="1" applyFont="1" applyBorder="1" applyAlignment="1">
      <alignment horizontal="left" vertical="center" wrapText="1"/>
    </xf>
    <xf numFmtId="0" fontId="15" fillId="0" borderId="0" xfId="0" applyFont="1" applyAlignment="1">
      <alignment horizontal="center" vertical="center"/>
    </xf>
    <xf numFmtId="0" fontId="15" fillId="0" borderId="0" xfId="0" applyFont="1">
      <alignment vertical="center"/>
    </xf>
    <xf numFmtId="0" fontId="7" fillId="0" borderId="7" xfId="0" applyNumberFormat="1" applyFont="1" applyBorder="1" applyAlignment="1">
      <alignment horizontal="center" vertical="center"/>
    </xf>
    <xf numFmtId="202" fontId="25" fillId="0" borderId="13" xfId="0" applyNumberFormat="1" applyFont="1" applyBorder="1" applyAlignment="1">
      <alignment horizontal="center" vertical="center" wrapText="1"/>
    </xf>
    <xf numFmtId="0" fontId="0" fillId="0" borderId="12" xfId="0" applyBorder="1">
      <alignment vertical="center"/>
    </xf>
    <xf numFmtId="203" fontId="26" fillId="0" borderId="13" xfId="0" applyNumberFormat="1" applyFont="1" applyBorder="1" applyAlignment="1">
      <alignment horizontal="center" vertical="center"/>
    </xf>
    <xf numFmtId="0" fontId="25" fillId="0" borderId="13" xfId="0" applyFont="1" applyBorder="1" applyAlignment="1">
      <alignment horizontal="center" vertical="center"/>
    </xf>
    <xf numFmtId="0" fontId="15" fillId="0" borderId="0" xfId="0" applyFont="1" applyAlignment="1">
      <alignment horizontal="center" vertical="center" wrapText="1"/>
    </xf>
    <xf numFmtId="0" fontId="7" fillId="0" borderId="7" xfId="0" applyBorder="1" applyAlignment="1">
      <alignment horizontal="center" vertical="center"/>
    </xf>
    <xf numFmtId="203" fontId="27" fillId="0" borderId="12" xfId="0" applyNumberFormat="1" applyFont="1" applyBorder="1" applyAlignment="1">
      <alignment horizontal="left" vertical="center" wrapText="1"/>
    </xf>
    <xf numFmtId="0" fontId="15" fillId="0" borderId="0" xfId="0" applyFont="1" applyAlignment="1">
      <alignment vertical="center" wrapText="1"/>
    </xf>
    <xf numFmtId="0" fontId="0" fillId="0" borderId="0" xfId="0" applyAlignment="1">
      <alignment vertical="center" wrapText="1"/>
    </xf>
    <xf numFmtId="202" fontId="28" fillId="0" borderId="11" xfId="0" applyNumberFormat="1" applyFont="1" applyBorder="1" applyAlignment="1">
      <alignment horizontal="center" vertical="center" wrapText="1"/>
    </xf>
    <xf numFmtId="203" fontId="29" fillId="0" borderId="11" xfId="0" applyNumberFormat="1" applyFont="1" applyBorder="1" applyAlignment="1">
      <alignment horizontal="center" vertical="center"/>
    </xf>
    <xf numFmtId="0" fontId="27" fillId="0" borderId="11" xfId="0" applyFont="1" applyBorder="1" applyAlignment="1">
      <alignment vertical="center" wrapText="1"/>
    </xf>
    <xf numFmtId="0" fontId="0" fillId="0" borderId="0" xfId="0" applyAlignment="1">
      <alignment horizontal="center" vertical="center"/>
    </xf>
    <xf numFmtId="204" fontId="0" fillId="0" borderId="0" xfId="0" applyNumberFormat="1" applyAlignment="1">
      <alignment horizontal="center" vertical="center"/>
    </xf>
    <xf numFmtId="202" fontId="30" fillId="0" borderId="0" xfId="0" applyNumberFormat="1" applyFont="1" applyAlignment="1">
      <alignment horizontal="left" vertical="center" wrapText="1"/>
    </xf>
    <xf numFmtId="202" fontId="30" fillId="0" borderId="0" xfId="0" applyNumberFormat="1" applyFont="1" applyAlignment="1" applyProtection="1">
      <alignment horizontal="left" vertical="center" wrapText="1"/>
      <protection locked="0"/>
    </xf>
    <xf numFmtId="202" fontId="31" fillId="0" borderId="0" xfId="0" applyNumberFormat="1" applyFont="1" applyAlignment="1">
      <alignment horizontal="center" vertical="center" wrapText="1"/>
    </xf>
    <xf numFmtId="0" fontId="30" fillId="0" borderId="0" xfId="0" applyFont="1" applyAlignment="1">
      <alignment horizontal="right" vertical="center"/>
    </xf>
    <xf numFmtId="202" fontId="4" fillId="0" borderId="7" xfId="0" applyNumberFormat="1" applyFont="1" applyBorder="1" applyAlignment="1" applyProtection="1">
      <alignment horizontal="center" vertical="center" wrapText="1"/>
      <protection locked="0"/>
    </xf>
    <xf numFmtId="203" fontId="4" fillId="0" borderId="7" xfId="0" applyNumberFormat="1" applyFont="1" applyBorder="1" applyAlignment="1">
      <alignment horizontal="center" vertical="center" wrapText="1"/>
    </xf>
    <xf numFmtId="202" fontId="32" fillId="0" borderId="7" xfId="0" applyNumberFormat="1" applyFont="1" applyBorder="1" applyAlignment="1">
      <alignment horizontal="center" vertical="center" wrapText="1"/>
    </xf>
    <xf numFmtId="202" fontId="32" fillId="0" borderId="7" xfId="0" applyNumberFormat="1" applyFont="1" applyBorder="1" applyAlignment="1" applyProtection="1">
      <alignment horizontal="center" vertical="center" wrapText="1"/>
      <protection locked="0"/>
    </xf>
    <xf numFmtId="203" fontId="32" fillId="0" borderId="7" xfId="0" applyNumberFormat="1" applyFont="1" applyBorder="1" applyAlignment="1">
      <alignment horizontal="center" vertical="center" wrapText="1"/>
    </xf>
    <xf numFmtId="202" fontId="7" fillId="0" borderId="7" xfId="0" applyNumberFormat="1" applyFont="1" applyBorder="1" applyAlignment="1">
      <alignment horizontal="center" vertical="center"/>
    </xf>
    <xf numFmtId="0" fontId="33" fillId="0" borderId="11" xfId="0" applyFont="1" applyBorder="1" applyAlignment="1">
      <alignment horizontal="center" vertical="center" wrapText="1"/>
    </xf>
    <xf numFmtId="0" fontId="26" fillId="0" borderId="11" xfId="0" applyFont="1" applyBorder="1" applyAlignment="1">
      <alignment horizontal="center" vertical="center" wrapText="1"/>
    </xf>
    <xf numFmtId="204" fontId="26" fillId="0" borderId="11" xfId="0" applyNumberFormat="1" applyFont="1" applyBorder="1" applyAlignment="1">
      <alignment horizontal="center" vertical="center" wrapText="1"/>
    </xf>
    <xf numFmtId="204" fontId="0" fillId="0" borderId="0" xfId="0" applyNumberFormat="1">
      <alignment vertical="center"/>
    </xf>
    <xf numFmtId="202" fontId="7" fillId="0" borderId="8" xfId="0" applyNumberFormat="1" applyFont="1" applyBorder="1" applyAlignment="1">
      <alignment horizontal="center" vertical="center"/>
    </xf>
    <xf numFmtId="0" fontId="33" fillId="0" borderId="11" xfId="0" applyFont="1" applyBorder="1" applyAlignment="1">
      <alignment horizontal="center" vertical="center"/>
    </xf>
    <xf numFmtId="0" fontId="26" fillId="0" borderId="11" xfId="0" applyFont="1" applyBorder="1" applyAlignment="1">
      <alignment horizontal="center" vertical="center"/>
    </xf>
    <xf numFmtId="0" fontId="33" fillId="0" borderId="13" xfId="0" applyFont="1" applyBorder="1" applyAlignment="1">
      <alignment horizontal="center" vertical="center" wrapText="1"/>
    </xf>
    <xf numFmtId="0" fontId="0" fillId="0" borderId="15" xfId="0" applyBorder="1">
      <alignment vertical="center"/>
    </xf>
    <xf numFmtId="202" fontId="24" fillId="0" borderId="8" xfId="0" applyNumberFormat="1" applyFont="1" applyBorder="1" applyAlignment="1">
      <alignment horizontal="center" vertical="center" wrapText="1"/>
    </xf>
    <xf numFmtId="202" fontId="24" fillId="0" borderId="10" xfId="0" applyNumberFormat="1" applyFont="1" applyBorder="1" applyAlignment="1">
      <alignment horizontal="center" vertical="center" wrapText="1"/>
    </xf>
    <xf numFmtId="202" fontId="24" fillId="0" borderId="9" xfId="0" applyNumberFormat="1" applyFont="1" applyBorder="1" applyAlignment="1">
      <alignment horizontal="center" vertical="center" wrapText="1"/>
    </xf>
    <xf numFmtId="203" fontId="29" fillId="0" borderId="7" xfId="0" applyNumberFormat="1" applyFont="1" applyBorder="1" applyAlignment="1">
      <alignment horizontal="center" vertical="center" wrapText="1"/>
    </xf>
    <xf numFmtId="0" fontId="10" fillId="0" borderId="0" xfId="0" applyFont="1">
      <alignment vertical="center"/>
    </xf>
    <xf numFmtId="0" fontId="18" fillId="0" borderId="0" xfId="0" applyFont="1">
      <alignment vertical="center"/>
    </xf>
    <xf numFmtId="0" fontId="34" fillId="0" borderId="0" xfId="0" applyFont="1">
      <alignment vertical="center"/>
    </xf>
    <xf numFmtId="0" fontId="35" fillId="0" borderId="0" xfId="0" applyFont="1">
      <alignment vertical="center"/>
    </xf>
    <xf numFmtId="0" fontId="36" fillId="0" borderId="0" xfId="0" applyNumberFormat="1" applyFont="1" applyAlignment="1">
      <alignment horizontal="center" vertical="center" wrapText="1"/>
    </xf>
    <xf numFmtId="0" fontId="37" fillId="0" borderId="0" xfId="0" applyFont="1" applyAlignment="1">
      <alignment horizontal="center" vertical="center" wrapText="1"/>
    </xf>
    <xf numFmtId="0" fontId="38" fillId="0" borderId="0" xfId="0" applyFont="1" applyAlignment="1">
      <alignment horizontal="center" vertical="center" wrapText="1"/>
    </xf>
    <xf numFmtId="0" fontId="38" fillId="0" borderId="16" xfId="0" applyFont="1" applyBorder="1" applyAlignment="1">
      <alignment horizontal="center" vertical="center" wrapText="1"/>
    </xf>
    <xf numFmtId="0" fontId="3" fillId="0" borderId="0" xfId="0" applyFont="1" applyAlignment="1">
      <alignment horizontal="left" vertical="center"/>
    </xf>
    <xf numFmtId="0" fontId="39" fillId="0" borderId="0" xfId="0" applyFont="1" applyAlignment="1">
      <alignment horizontal="center" vertical="center"/>
    </xf>
    <xf numFmtId="0" fontId="40" fillId="0" borderId="0" xfId="0" applyAlignment="1">
      <alignment horizontal="center" vertical="center" wrapText="1"/>
    </xf>
    <xf numFmtId="203" fontId="41" fillId="0" borderId="0" xfId="0" applyNumberFormat="1" applyFont="1" applyAlignment="1">
      <alignment horizontal="center" vertical="center"/>
    </xf>
    <xf numFmtId="204" fontId="4" fillId="0" borderId="16" xfId="0" applyNumberFormat="1" applyFont="1" applyBorder="1" applyAlignment="1">
      <alignment horizontal="right" vertical="center" wrapText="1"/>
    </xf>
    <xf numFmtId="0" fontId="40" fillId="0" borderId="7" xfId="0" applyFont="1" applyBorder="1" applyAlignment="1">
      <alignment horizontal="center" vertical="center"/>
    </xf>
    <xf numFmtId="0" fontId="39" fillId="0" borderId="7" xfId="0" applyFont="1" applyBorder="1" applyAlignment="1">
      <alignment horizontal="center" vertical="center"/>
    </xf>
    <xf numFmtId="0" fontId="40" fillId="0" borderId="7" xfId="0" applyFont="1" applyBorder="1" applyAlignment="1">
      <alignment horizontal="center" vertical="center" wrapText="1"/>
    </xf>
    <xf numFmtId="203" fontId="41" fillId="0" borderId="7" xfId="0" applyNumberFormat="1" applyFont="1" applyBorder="1" applyAlignment="1">
      <alignment horizontal="center" vertical="center"/>
    </xf>
    <xf numFmtId="204" fontId="41" fillId="0" borderId="7" xfId="0" applyNumberFormat="1" applyFont="1" applyBorder="1" applyAlignment="1">
      <alignment horizontal="center" vertical="center" wrapText="1"/>
    </xf>
    <xf numFmtId="203" fontId="41" fillId="0" borderId="7" xfId="0" applyNumberFormat="1" applyFont="1" applyBorder="1" applyAlignment="1">
      <alignment horizontal="center" vertical="center" wrapText="1"/>
    </xf>
    <xf numFmtId="204" fontId="2" fillId="0" borderId="7" xfId="0" applyNumberFormat="1" applyFont="1" applyBorder="1" applyAlignment="1">
      <alignment horizontal="center" vertical="center" wrapText="1"/>
    </xf>
    <xf numFmtId="0" fontId="7" fillId="3" borderId="7" xfId="0" applyFont="1" applyFill="1" applyBorder="1" applyAlignment="1">
      <alignment horizontal="center" vertical="center"/>
    </xf>
    <xf numFmtId="0" fontId="42" fillId="3" borderId="7" xfId="0" applyFont="1" applyFill="1" applyBorder="1" applyAlignment="1">
      <alignment horizontal="center" vertical="center"/>
    </xf>
    <xf numFmtId="0" fontId="43" fillId="3" borderId="7" xfId="0" applyNumberFormat="1" applyFont="1" applyFill="1" applyBorder="1" applyAlignment="1">
      <alignment horizontal="center" vertical="center" wrapText="1"/>
    </xf>
    <xf numFmtId="203" fontId="44" fillId="3" borderId="7" xfId="0" applyNumberFormat="1" applyFont="1" applyFill="1" applyBorder="1" applyAlignment="1">
      <alignment horizontal="center" vertical="center"/>
    </xf>
    <xf numFmtId="204" fontId="45" fillId="3" borderId="7" xfId="0" applyNumberFormat="1" applyFont="1" applyFill="1" applyBorder="1" applyAlignment="1">
      <alignment horizontal="left" vertical="center" wrapText="1"/>
    </xf>
    <xf numFmtId="0" fontId="23" fillId="4" borderId="7" xfId="0" applyFont="1" applyFill="1" applyBorder="1" applyAlignment="1">
      <alignment horizontal="center" vertical="center"/>
    </xf>
    <xf numFmtId="0" fontId="46" fillId="4" borderId="7" xfId="0" applyFont="1" applyFill="1" applyBorder="1" applyAlignment="1">
      <alignment horizontal="center" vertical="center"/>
    </xf>
    <xf numFmtId="202" fontId="24" fillId="4" borderId="11" xfId="0" applyNumberFormat="1" applyFont="1" applyFill="1" applyBorder="1" applyAlignment="1">
      <alignment horizontal="center" vertical="center" wrapText="1"/>
    </xf>
    <xf numFmtId="203" fontId="47" fillId="4" borderId="11" xfId="0" applyNumberFormat="1" applyFont="1" applyFill="1" applyBorder="1" applyAlignment="1">
      <alignment horizontal="center" vertical="center" wrapText="1"/>
    </xf>
    <xf numFmtId="0" fontId="47" fillId="4" borderId="11" xfId="0" applyFont="1" applyFill="1" applyBorder="1" applyAlignment="1">
      <alignment horizontal="center" vertical="center" wrapText="1"/>
    </xf>
    <xf numFmtId="0" fontId="48" fillId="4" borderId="11" xfId="0" applyFont="1" applyFill="1" applyBorder="1" applyAlignment="1">
      <alignment vertical="center" wrapText="1"/>
    </xf>
    <xf numFmtId="0" fontId="49" fillId="0" borderId="7" xfId="0" applyFont="1" applyBorder="1" applyAlignment="1">
      <alignment horizontal="center" vertical="center"/>
    </xf>
    <xf numFmtId="0" fontId="46" fillId="0" borderId="7" xfId="0" applyFont="1" applyBorder="1" applyAlignment="1">
      <alignment horizontal="center" vertical="center"/>
    </xf>
    <xf numFmtId="0" fontId="5" fillId="0" borderId="11" xfId="0" applyFont="1" applyBorder="1" applyAlignment="1">
      <alignment horizontal="center" vertical="center" wrapText="1"/>
    </xf>
    <xf numFmtId="203" fontId="50" fillId="0" borderId="11" xfId="0" applyNumberFormat="1" applyFont="1" applyBorder="1" applyAlignment="1">
      <alignment horizontal="center" vertical="center" wrapText="1"/>
    </xf>
    <xf numFmtId="0" fontId="50" fillId="0" borderId="11" xfId="0" applyFont="1" applyBorder="1" applyAlignment="1">
      <alignment horizontal="center" vertical="center" wrapText="1"/>
    </xf>
    <xf numFmtId="0" fontId="51" fillId="0" borderId="11" xfId="0" applyFont="1" applyBorder="1" applyAlignment="1">
      <alignment vertical="center" wrapText="1"/>
    </xf>
    <xf numFmtId="0" fontId="49" fillId="0" borderId="7" xfId="0" applyNumberFormat="1" applyFont="1" applyBorder="1" applyAlignment="1">
      <alignment horizontal="center" vertical="center"/>
    </xf>
    <xf numFmtId="0" fontId="46" fillId="0" borderId="7" xfId="0" applyNumberFormat="1" applyFont="1" applyBorder="1" applyAlignment="1">
      <alignment horizontal="center" vertical="center"/>
    </xf>
    <xf numFmtId="202" fontId="5" fillId="0" borderId="11" xfId="0" applyNumberFormat="1" applyFont="1" applyBorder="1" applyAlignment="1">
      <alignment horizontal="center" vertical="center" wrapText="1"/>
    </xf>
    <xf numFmtId="0" fontId="47" fillId="0" borderId="11" xfId="0" applyFont="1" applyBorder="1" applyAlignment="1">
      <alignment horizontal="center" vertical="center" wrapText="1"/>
    </xf>
    <xf numFmtId="0" fontId="49" fillId="4" borderId="7" xfId="0" applyNumberFormat="1" applyFont="1" applyFill="1" applyBorder="1" applyAlignment="1">
      <alignment horizontal="center" vertical="center"/>
    </xf>
    <xf numFmtId="0" fontId="5" fillId="0" borderId="11" xfId="0" applyFont="1" applyBorder="1" applyAlignment="1">
      <alignment horizontal="center" vertical="center"/>
    </xf>
    <xf numFmtId="203" fontId="50" fillId="0" borderId="11" xfId="0" applyNumberFormat="1" applyFont="1" applyBorder="1" applyAlignment="1">
      <alignment horizontal="center" vertical="center"/>
    </xf>
    <xf numFmtId="0" fontId="52" fillId="4" borderId="7" xfId="0" applyFont="1" applyFill="1" applyBorder="1" applyAlignment="1">
      <alignment horizontal="center" vertical="center"/>
    </xf>
    <xf numFmtId="0" fontId="49" fillId="4" borderId="7" xfId="0" applyNumberFormat="1" applyFont="1" applyFill="1" applyBorder="1" applyAlignment="1">
      <alignment horizontal="center" vertical="center" wrapText="1"/>
    </xf>
    <xf numFmtId="0" fontId="52" fillId="4" borderId="7" xfId="0" applyFont="1" applyFill="1" applyBorder="1" applyAlignment="1">
      <alignment horizontal="center" vertical="center" wrapText="1"/>
    </xf>
    <xf numFmtId="0" fontId="12" fillId="0" borderId="11" xfId="0" applyFont="1" applyBorder="1" applyAlignment="1">
      <alignment horizontal="center" vertical="center" wrapText="1"/>
    </xf>
    <xf numFmtId="0" fontId="18" fillId="0" borderId="0" xfId="0" applyFont="1" applyAlignment="1">
      <alignment horizontal="center" vertical="center"/>
    </xf>
    <xf numFmtId="0" fontId="53" fillId="0" borderId="0" xfId="0" applyNumberFormat="1" applyFont="1" applyAlignment="1">
      <alignment horizontal="center" vertical="center" wrapText="1"/>
    </xf>
    <xf numFmtId="0" fontId="54" fillId="0" borderId="0" xfId="0" applyFont="1" applyAlignment="1">
      <alignment horizontal="center" vertical="center" wrapText="1"/>
    </xf>
    <xf numFmtId="0" fontId="55" fillId="0" borderId="0" xfId="0" applyFont="1" applyAlignment="1">
      <alignment horizontal="center" vertical="center" wrapText="1"/>
    </xf>
    <xf numFmtId="0" fontId="4" fillId="0" borderId="0" xfId="0" applyFont="1" applyAlignment="1">
      <alignment horizontal="left" vertical="center"/>
    </xf>
    <xf numFmtId="0" fontId="56" fillId="0" borderId="0" xfId="0" applyFont="1" applyAlignment="1">
      <alignment horizontal="center" vertical="center"/>
    </xf>
    <xf numFmtId="0" fontId="41" fillId="0" borderId="0" xfId="0" applyFont="1" applyAlignment="1">
      <alignment horizontal="center" vertical="center" wrapText="1"/>
    </xf>
    <xf numFmtId="203" fontId="56" fillId="0" borderId="0" xfId="0" applyNumberFormat="1" applyFont="1" applyAlignment="1">
      <alignment horizontal="center" vertical="center"/>
    </xf>
    <xf numFmtId="204" fontId="56" fillId="0" borderId="0" xfId="0" applyNumberFormat="1" applyFont="1" applyAlignment="1">
      <alignment horizontal="right" vertical="center" wrapText="1"/>
    </xf>
    <xf numFmtId="0" fontId="41" fillId="0" borderId="7" xfId="0" applyFont="1" applyBorder="1" applyAlignment="1">
      <alignment horizontal="center" vertical="center"/>
    </xf>
    <xf numFmtId="0" fontId="56" fillId="0" borderId="7" xfId="0" applyFont="1" applyBorder="1" applyAlignment="1">
      <alignment horizontal="center" vertical="center"/>
    </xf>
    <xf numFmtId="0" fontId="41" fillId="0" borderId="7" xfId="0" applyFont="1" applyBorder="1" applyAlignment="1">
      <alignment horizontal="center" vertical="center" wrapText="1"/>
    </xf>
    <xf numFmtId="203" fontId="56" fillId="0" borderId="7" xfId="0" applyNumberFormat="1" applyFont="1" applyBorder="1" applyAlignment="1">
      <alignment horizontal="center" vertical="center"/>
    </xf>
    <xf numFmtId="0" fontId="6" fillId="0" borderId="7" xfId="0" applyFont="1" applyBorder="1" applyAlignment="1">
      <alignment horizontal="center" vertical="center"/>
    </xf>
    <xf numFmtId="0" fontId="34" fillId="0" borderId="7" xfId="0" applyFont="1" applyBorder="1" applyAlignment="1">
      <alignment horizontal="center" vertical="center"/>
    </xf>
    <xf numFmtId="0" fontId="6" fillId="0" borderId="7" xfId="0" applyFont="1" applyBorder="1" applyAlignment="1">
      <alignment horizontal="center" vertical="center" wrapText="1"/>
    </xf>
    <xf numFmtId="203" fontId="57" fillId="0" borderId="7" xfId="0" applyNumberFormat="1" applyFont="1" applyBorder="1" applyAlignment="1">
      <alignment horizontal="center" vertical="center" wrapText="1"/>
    </xf>
    <xf numFmtId="204" fontId="6" fillId="0" borderId="7" xfId="0" applyNumberFormat="1" applyFont="1" applyBorder="1" applyAlignment="1">
      <alignment horizontal="center" vertical="center" wrapText="1"/>
    </xf>
    <xf numFmtId="0" fontId="58" fillId="3" borderId="7" xfId="0" applyFont="1" applyFill="1" applyBorder="1" applyAlignment="1">
      <alignment horizontal="center" vertical="center"/>
    </xf>
    <xf numFmtId="0" fontId="59" fillId="3" borderId="7" xfId="0" applyFont="1" applyFill="1" applyBorder="1" applyAlignment="1">
      <alignment horizontal="center" vertical="center" wrapText="1"/>
    </xf>
    <xf numFmtId="203" fontId="60" fillId="3" borderId="7" xfId="0" applyNumberFormat="1" applyFont="1" applyFill="1" applyBorder="1" applyAlignment="1">
      <alignment horizontal="center" vertical="center"/>
    </xf>
    <xf numFmtId="204" fontId="61" fillId="3" borderId="7" xfId="0" applyNumberFormat="1" applyFont="1" applyFill="1" applyBorder="1" applyAlignment="1">
      <alignment horizontal="left" vertical="center" wrapText="1"/>
    </xf>
    <xf numFmtId="0" fontId="62" fillId="3" borderId="7" xfId="0" applyFont="1" applyFill="1" applyBorder="1" applyAlignment="1">
      <alignment horizontal="center" vertical="center"/>
    </xf>
    <xf numFmtId="0" fontId="63" fillId="3" borderId="7" xfId="0" applyFont="1" applyFill="1" applyBorder="1" applyAlignment="1">
      <alignment horizontal="center" vertical="center" wrapText="1"/>
    </xf>
    <xf numFmtId="0" fontId="12" fillId="3" borderId="7" xfId="0" applyFont="1" applyFill="1" applyBorder="1" applyAlignment="1">
      <alignment horizontal="center" vertical="center"/>
    </xf>
    <xf numFmtId="204" fontId="64" fillId="3" borderId="7" xfId="0" applyNumberFormat="1" applyFont="1" applyFill="1" applyBorder="1" applyAlignment="1">
      <alignment horizontal="left" vertical="center" wrapText="1"/>
    </xf>
    <xf numFmtId="0" fontId="65" fillId="4" borderId="7" xfId="0" applyFont="1" applyFill="1" applyBorder="1" applyAlignment="1">
      <alignment horizontal="center" vertical="center"/>
    </xf>
    <xf numFmtId="0" fontId="63" fillId="4" borderId="7" xfId="0" applyFont="1" applyFill="1" applyBorder="1" applyAlignment="1">
      <alignment horizontal="center" vertical="center"/>
    </xf>
    <xf numFmtId="0" fontId="59" fillId="4" borderId="7" xfId="0" applyFont="1" applyFill="1" applyBorder="1" applyAlignment="1">
      <alignment horizontal="center" vertical="center" wrapText="1"/>
    </xf>
    <xf numFmtId="203" fontId="13" fillId="4" borderId="11" xfId="0" applyNumberFormat="1" applyFont="1" applyFill="1" applyBorder="1" applyAlignment="1">
      <alignment horizontal="center" vertical="center" wrapText="1"/>
    </xf>
    <xf numFmtId="0" fontId="13" fillId="4" borderId="7" xfId="0" applyFont="1" applyFill="1" applyBorder="1" applyAlignment="1">
      <alignment horizontal="center" vertical="center"/>
    </xf>
    <xf numFmtId="204" fontId="66" fillId="4" borderId="7" xfId="0" applyNumberFormat="1" applyFont="1" applyFill="1" applyBorder="1" applyAlignment="1">
      <alignment horizontal="left" vertical="center" wrapText="1"/>
    </xf>
    <xf numFmtId="0" fontId="67" fillId="0" borderId="7" xfId="0" applyFont="1" applyBorder="1" applyAlignment="1">
      <alignment horizontal="center" vertical="center"/>
    </xf>
    <xf numFmtId="0" fontId="34" fillId="0" borderId="7" xfId="0" applyNumberFormat="1" applyFont="1" applyBorder="1" applyAlignment="1">
      <alignment horizontal="center" vertical="center"/>
    </xf>
    <xf numFmtId="203" fontId="12" fillId="0" borderId="11" xfId="0" applyNumberFormat="1" applyFont="1" applyBorder="1" applyAlignment="1">
      <alignment horizontal="center" vertical="center"/>
    </xf>
    <xf numFmtId="203" fontId="34" fillId="0" borderId="11" xfId="0" applyNumberFormat="1" applyFont="1" applyBorder="1" applyAlignment="1">
      <alignment horizontal="center" vertical="center"/>
    </xf>
    <xf numFmtId="203" fontId="12" fillId="0" borderId="11" xfId="0" applyNumberFormat="1" applyFont="1" applyBorder="1" applyAlignment="1">
      <alignment horizontal="center" vertical="center" wrapText="1"/>
    </xf>
    <xf numFmtId="0" fontId="12" fillId="0" borderId="11" xfId="0" applyFont="1" applyBorder="1" applyAlignment="1">
      <alignment horizontal="center" vertical="center"/>
    </xf>
    <xf numFmtId="0" fontId="12" fillId="0" borderId="14" xfId="0" applyFont="1" applyBorder="1" applyAlignment="1">
      <alignment horizontal="center" vertical="center" wrapText="1"/>
    </xf>
    <xf numFmtId="0" fontId="0" fillId="0" borderId="17" xfId="0" applyBorder="1">
      <alignment vertical="center"/>
    </xf>
    <xf numFmtId="0" fontId="0" fillId="0" borderId="18" xfId="0" applyBorder="1">
      <alignment vertical="center"/>
    </xf>
    <xf numFmtId="0" fontId="5" fillId="5" borderId="11" xfId="0" applyFont="1" applyFill="1" applyBorder="1" applyAlignment="1">
      <alignment horizontal="center" vertical="center" wrapText="1"/>
    </xf>
    <xf numFmtId="206" fontId="51" fillId="0" borderId="11" xfId="0" applyNumberFormat="1" applyFont="1" applyBorder="1" applyAlignment="1">
      <alignment horizontal="left" vertical="center" wrapText="1"/>
    </xf>
    <xf numFmtId="0" fontId="34" fillId="0" borderId="1" xfId="0" applyFont="1" applyBorder="1" applyAlignment="1">
      <alignment horizontal="center" vertical="center"/>
    </xf>
    <xf numFmtId="0" fontId="34" fillId="0" borderId="11" xfId="0" applyFont="1" applyBorder="1" applyAlignment="1">
      <alignment horizontal="center" vertical="center"/>
    </xf>
    <xf numFmtId="0" fontId="0" fillId="0" borderId="19" xfId="0" applyBorder="1">
      <alignment vertical="center"/>
    </xf>
    <xf numFmtId="0" fontId="0" fillId="0" borderId="4" xfId="0" applyBorder="1">
      <alignment vertical="center"/>
    </xf>
    <xf numFmtId="0" fontId="65" fillId="0" borderId="7" xfId="0" applyFont="1" applyBorder="1" applyAlignment="1">
      <alignment horizontal="center" vertical="center"/>
    </xf>
    <xf numFmtId="0" fontId="5" fillId="6" borderId="11" xfId="0" applyFont="1" applyFill="1" applyBorder="1" applyAlignment="1">
      <alignment horizontal="center" vertical="center" wrapText="1"/>
    </xf>
    <xf numFmtId="0" fontId="65" fillId="4" borderId="7" xfId="0" applyNumberFormat="1" applyFont="1" applyFill="1" applyBorder="1" applyAlignment="1">
      <alignment horizontal="center" vertical="center"/>
    </xf>
    <xf numFmtId="0" fontId="68" fillId="4" borderId="7" xfId="0" applyFont="1" applyFill="1" applyBorder="1" applyAlignment="1">
      <alignment horizontal="center" vertical="center"/>
    </xf>
    <xf numFmtId="202" fontId="59" fillId="4" borderId="7" xfId="0" applyNumberFormat="1" applyFont="1" applyFill="1" applyBorder="1" applyAlignment="1">
      <alignment horizontal="center" vertical="center" wrapText="1"/>
    </xf>
    <xf numFmtId="0" fontId="13" fillId="4" borderId="11" xfId="0" applyFont="1" applyFill="1" applyBorder="1" applyAlignment="1">
      <alignment horizontal="center" vertical="center" wrapText="1"/>
    </xf>
    <xf numFmtId="0" fontId="34" fillId="0" borderId="11" xfId="0" applyFont="1" applyBorder="1" applyAlignment="1">
      <alignment horizontal="center" vertical="center" wrapText="1"/>
    </xf>
    <xf numFmtId="0" fontId="24" fillId="4" borderId="11" xfId="0" applyFont="1" applyFill="1" applyBorder="1" applyAlignment="1">
      <alignment horizontal="center" vertical="center" wrapText="1"/>
    </xf>
    <xf numFmtId="202" fontId="51" fillId="0" borderId="11" xfId="0" applyNumberFormat="1" applyFont="1" applyBorder="1" applyAlignment="1">
      <alignment horizontal="left" vertical="center" wrapText="1"/>
    </xf>
    <xf numFmtId="0" fontId="65" fillId="0" borderId="7" xfId="0" applyFont="1" applyBorder="1" applyAlignment="1">
      <alignment horizontal="center" vertical="center" wrapText="1"/>
    </xf>
    <xf numFmtId="0" fontId="65" fillId="0" borderId="1" xfId="0" applyFont="1" applyBorder="1" applyAlignment="1">
      <alignment horizontal="center" vertical="center"/>
    </xf>
    <xf numFmtId="0" fontId="67" fillId="0" borderId="11" xfId="0" applyFont="1" applyBorder="1" applyAlignment="1">
      <alignment horizontal="center" vertical="center"/>
    </xf>
    <xf numFmtId="0" fontId="5" fillId="0" borderId="14" xfId="0" applyFont="1" applyBorder="1" applyAlignment="1">
      <alignment horizontal="center" vertical="center" wrapText="1"/>
    </xf>
    <xf numFmtId="203" fontId="12" fillId="0" borderId="14" xfId="0" applyNumberFormat="1" applyFont="1" applyBorder="1" applyAlignment="1">
      <alignment horizontal="center" vertical="center" wrapText="1"/>
    </xf>
    <xf numFmtId="0" fontId="51" fillId="0" borderId="14" xfId="0" applyFont="1" applyBorder="1" applyAlignment="1">
      <alignment vertical="center" wrapText="1"/>
    </xf>
    <xf numFmtId="0" fontId="65" fillId="4" borderId="11" xfId="0" applyFont="1" applyFill="1" applyBorder="1" applyAlignment="1">
      <alignment horizontal="center" vertical="center"/>
    </xf>
    <xf numFmtId="0" fontId="68" fillId="4" borderId="3" xfId="0" applyFont="1" applyFill="1" applyBorder="1" applyAlignment="1">
      <alignment horizontal="center" vertical="center"/>
    </xf>
    <xf numFmtId="0" fontId="13" fillId="4" borderId="14" xfId="0" applyFont="1" applyFill="1" applyBorder="1" applyAlignment="1">
      <alignment horizontal="center" vertical="center" wrapText="1"/>
    </xf>
    <xf numFmtId="203" fontId="68" fillId="4" borderId="14" xfId="0" applyNumberFormat="1" applyFont="1" applyFill="1" applyBorder="1" applyAlignment="1">
      <alignment horizontal="center" vertical="center"/>
    </xf>
    <xf numFmtId="203" fontId="13" fillId="4" borderId="14" xfId="0" applyNumberFormat="1" applyFont="1" applyFill="1" applyBorder="1" applyAlignment="1">
      <alignment horizontal="center" vertical="center" wrapText="1"/>
    </xf>
    <xf numFmtId="0" fontId="48" fillId="4" borderId="14" xfId="0" applyFont="1" applyFill="1" applyBorder="1" applyAlignment="1">
      <alignment vertical="center" wrapText="1"/>
    </xf>
    <xf numFmtId="0" fontId="65" fillId="0" borderId="11" xfId="0" applyFont="1" applyBorder="1" applyAlignment="1">
      <alignment horizontal="center" vertical="center"/>
    </xf>
    <xf numFmtId="0" fontId="63" fillId="0" borderId="7" xfId="0" applyFont="1" applyBorder="1" applyAlignment="1">
      <alignment horizontal="center" vertical="center"/>
    </xf>
    <xf numFmtId="0" fontId="65" fillId="7" borderId="4" xfId="0" applyFont="1" applyFill="1" applyBorder="1" applyAlignment="1">
      <alignment horizontal="center" vertical="center"/>
    </xf>
    <xf numFmtId="0" fontId="63" fillId="7" borderId="4" xfId="0" applyFont="1" applyFill="1" applyBorder="1" applyAlignment="1">
      <alignment horizontal="center" vertical="center"/>
    </xf>
    <xf numFmtId="0" fontId="59" fillId="7" borderId="4" xfId="0" applyFont="1" applyFill="1" applyBorder="1" applyAlignment="1">
      <alignment horizontal="center" vertical="center" wrapText="1"/>
    </xf>
    <xf numFmtId="203" fontId="13" fillId="7" borderId="4" xfId="0" applyNumberFormat="1" applyFont="1" applyFill="1" applyBorder="1" applyAlignment="1">
      <alignment horizontal="center" vertical="center"/>
    </xf>
    <xf numFmtId="0" fontId="13" fillId="7" borderId="4" xfId="0" applyFont="1" applyFill="1" applyBorder="1" applyAlignment="1">
      <alignment horizontal="center" vertical="center"/>
    </xf>
    <xf numFmtId="204" fontId="66" fillId="7" borderId="4" xfId="0" applyNumberFormat="1" applyFont="1" applyFill="1" applyBorder="1" applyAlignment="1">
      <alignment vertical="center" wrapText="1"/>
    </xf>
    <xf numFmtId="0" fontId="65" fillId="7" borderId="7" xfId="0" applyFont="1" applyFill="1" applyBorder="1" applyAlignment="1">
      <alignment horizontal="center" vertical="center"/>
    </xf>
    <xf numFmtId="0" fontId="63" fillId="7" borderId="7" xfId="0" applyFont="1" applyFill="1" applyBorder="1" applyAlignment="1">
      <alignment horizontal="center" vertical="center"/>
    </xf>
    <xf numFmtId="0" fontId="24" fillId="7" borderId="11" xfId="0" applyFont="1" applyFill="1" applyBorder="1" applyAlignment="1">
      <alignment horizontal="center" vertical="center" wrapText="1"/>
    </xf>
    <xf numFmtId="203" fontId="13" fillId="7" borderId="11" xfId="0" applyNumberFormat="1" applyFont="1" applyFill="1" applyBorder="1" applyAlignment="1">
      <alignment horizontal="center" vertical="center" wrapText="1"/>
    </xf>
    <xf numFmtId="0" fontId="13" fillId="7" borderId="11" xfId="0" applyFont="1" applyFill="1" applyBorder="1" applyAlignment="1">
      <alignment horizontal="center" vertical="center" wrapText="1"/>
    </xf>
    <xf numFmtId="204" fontId="66" fillId="7" borderId="7" xfId="0" applyNumberFormat="1" applyFont="1" applyFill="1" applyBorder="1" applyAlignment="1">
      <alignment horizontal="left" vertical="center" wrapText="1"/>
    </xf>
    <xf numFmtId="0" fontId="69" fillId="0" borderId="7" xfId="0" applyFont="1" applyBorder="1" applyAlignment="1">
      <alignment horizontal="center" vertical="center"/>
    </xf>
    <xf numFmtId="0" fontId="46" fillId="0" borderId="7" xfId="0" applyFont="1" applyFill="1" applyBorder="1" applyAlignment="1">
      <alignment horizontal="center" vertical="center"/>
    </xf>
    <xf numFmtId="202" fontId="5" fillId="0" borderId="11" xfId="0" applyNumberFormat="1" applyFont="1" applyFill="1" applyBorder="1" applyAlignment="1">
      <alignment horizontal="center" vertical="center" wrapText="1"/>
    </xf>
    <xf numFmtId="203" fontId="12" fillId="0" borderId="11" xfId="0" applyNumberFormat="1" applyFont="1" applyFill="1" applyBorder="1" applyAlignment="1">
      <alignment horizontal="center" vertical="center" wrapText="1"/>
    </xf>
    <xf numFmtId="0" fontId="12" fillId="0" borderId="11" xfId="0" applyFont="1" applyFill="1" applyBorder="1" applyAlignment="1">
      <alignment horizontal="center" vertical="center" wrapText="1"/>
    </xf>
    <xf numFmtId="0" fontId="51" fillId="0" borderId="11" xfId="0" applyFont="1" applyFill="1" applyBorder="1" applyAlignment="1">
      <alignment vertical="center" wrapText="1"/>
    </xf>
    <xf numFmtId="0" fontId="46" fillId="0" borderId="7" xfId="0" applyNumberFormat="1" applyFont="1" applyFill="1" applyBorder="1" applyAlignment="1">
      <alignment horizontal="center" vertical="center"/>
    </xf>
    <xf numFmtId="0" fontId="70" fillId="0" borderId="11" xfId="0" applyFont="1" applyBorder="1" applyAlignment="1" applyProtection="1">
      <alignment vertical="center" wrapText="1"/>
      <protection locked="0"/>
    </xf>
    <xf numFmtId="0" fontId="71" fillId="0" borderId="7" xfId="0" applyFont="1" applyBorder="1" applyAlignment="1">
      <alignment horizontal="center" vertical="center"/>
    </xf>
    <xf numFmtId="203" fontId="34" fillId="0" borderId="11" xfId="0" applyNumberFormat="1" applyFont="1" applyBorder="1" applyAlignment="1">
      <alignment horizontal="center" vertical="center" wrapText="1"/>
    </xf>
    <xf numFmtId="0" fontId="35" fillId="0" borderId="11" xfId="0" applyFont="1" applyBorder="1" applyAlignment="1">
      <alignment vertical="center" wrapText="1"/>
    </xf>
    <xf numFmtId="0" fontId="72" fillId="0" borderId="7" xfId="0" applyFont="1" applyBorder="1" applyAlignment="1">
      <alignment horizontal="center" vertical="center"/>
    </xf>
    <xf numFmtId="0" fontId="70" fillId="0" borderId="11" xfId="0" applyFont="1" applyBorder="1" applyAlignment="1">
      <alignment vertical="center" wrapText="1"/>
    </xf>
    <xf numFmtId="0" fontId="58" fillId="0" borderId="7" xfId="0" applyFont="1" applyBorder="1" applyAlignment="1">
      <alignment horizontal="center" vertical="center"/>
    </xf>
    <xf numFmtId="0" fontId="42" fillId="0" borderId="7" xfId="0" applyNumberFormat="1" applyFont="1" applyBorder="1" applyAlignment="1">
      <alignment horizontal="center" vertical="center"/>
    </xf>
    <xf numFmtId="0" fontId="73" fillId="0" borderId="11" xfId="0" applyFont="1" applyBorder="1" applyAlignment="1">
      <alignment vertical="center" wrapText="1"/>
    </xf>
    <xf numFmtId="0" fontId="72" fillId="0" borderId="7" xfId="0" applyFont="1" applyBorder="1" applyAlignment="1">
      <alignment horizontal="left" vertical="center"/>
    </xf>
    <xf numFmtId="0" fontId="58" fillId="0" borderId="19" xfId="0" applyFont="1" applyBorder="1">
      <alignment vertical="center"/>
    </xf>
    <xf numFmtId="0" fontId="12" fillId="0" borderId="11" xfId="0" applyFont="1" applyBorder="1">
      <alignment vertical="center"/>
    </xf>
    <xf numFmtId="0" fontId="67" fillId="0" borderId="11" xfId="0" applyFont="1" applyBorder="1">
      <alignment vertical="center"/>
    </xf>
    <xf numFmtId="0" fontId="48" fillId="0" borderId="11" xfId="0" applyFont="1" applyBorder="1" applyAlignment="1">
      <alignment vertical="center" wrapText="1"/>
    </xf>
    <xf numFmtId="0" fontId="74" fillId="0" borderId="0" xfId="0" applyNumberFormat="1" applyFont="1" applyAlignment="1">
      <alignment horizontal="center" vertical="center"/>
    </xf>
    <xf numFmtId="0" fontId="74" fillId="0" borderId="0" xfId="0" applyFont="1" applyAlignment="1">
      <alignment horizontal="center" vertical="center"/>
    </xf>
    <xf numFmtId="0" fontId="75" fillId="0" borderId="0" xfId="0" applyFont="1" applyAlignment="1">
      <alignment horizontal="center" vertical="center"/>
    </xf>
    <xf numFmtId="202" fontId="0" fillId="0" borderId="0" xfId="0" applyNumberFormat="1">
      <alignment vertical="center"/>
    </xf>
    <xf numFmtId="0" fontId="76" fillId="0" borderId="0" xfId="0" applyFont="1">
      <alignment vertical="center"/>
    </xf>
    <xf numFmtId="202" fontId="77" fillId="0" borderId="0" xfId="0" applyNumberFormat="1" applyFont="1">
      <alignment vertical="center"/>
    </xf>
    <xf numFmtId="0" fontId="77" fillId="0" borderId="0" xfId="0" applyFont="1">
      <alignment vertical="center"/>
    </xf>
    <xf numFmtId="0" fontId="76" fillId="0" borderId="0" xfId="0" applyFont="1" applyAlignment="1">
      <alignment horizontal="right" vertical="center"/>
    </xf>
    <xf numFmtId="0" fontId="76" fillId="0" borderId="1" xfId="0" applyFont="1" applyBorder="1" applyAlignment="1">
      <alignment horizontal="center" vertical="center" wrapText="1"/>
    </xf>
    <xf numFmtId="202" fontId="78" fillId="0" borderId="11" xfId="0" applyNumberFormat="1" applyFont="1" applyBorder="1" applyAlignment="1">
      <alignment horizontal="center" vertical="center" wrapText="1"/>
    </xf>
    <xf numFmtId="0" fontId="78" fillId="0" borderId="11" xfId="0" applyFont="1" applyBorder="1" applyAlignment="1">
      <alignment horizontal="center" vertical="center" wrapText="1"/>
    </xf>
    <xf numFmtId="0" fontId="11" fillId="0" borderId="11" xfId="0" applyFont="1" applyBorder="1" applyAlignment="1">
      <alignment horizontal="center" vertical="center" wrapText="1"/>
    </xf>
    <xf numFmtId="0" fontId="77" fillId="0" borderId="11" xfId="0" applyFont="1" applyBorder="1" applyAlignment="1">
      <alignment horizontal="center" vertical="center" wrapText="1"/>
    </xf>
    <xf numFmtId="0" fontId="76" fillId="0" borderId="19" xfId="0" applyFont="1" applyBorder="1" applyAlignment="1">
      <alignment horizontal="center" vertical="center" wrapText="1"/>
    </xf>
    <xf numFmtId="202" fontId="77" fillId="0" borderId="11" xfId="0" applyNumberFormat="1" applyFont="1" applyBorder="1" applyAlignment="1">
      <alignment horizontal="center" vertical="center" wrapText="1"/>
    </xf>
    <xf numFmtId="0" fontId="78" fillId="0" borderId="11" xfId="0" applyNumberFormat="1" applyFont="1" applyBorder="1" applyAlignment="1">
      <alignment horizontal="center" vertical="center" wrapText="1"/>
    </xf>
    <xf numFmtId="0" fontId="76" fillId="0" borderId="4" xfId="0" applyFont="1" applyBorder="1" applyAlignment="1">
      <alignment horizontal="center" vertical="center" wrapText="1"/>
    </xf>
    <xf numFmtId="0" fontId="76" fillId="0" borderId="11" xfId="0" applyFont="1" applyBorder="1" applyAlignment="1">
      <alignment horizontal="center" vertical="center" wrapText="1"/>
    </xf>
    <xf numFmtId="0" fontId="79" fillId="0" borderId="4" xfId="0" applyFont="1" applyBorder="1" applyAlignment="1">
      <alignment horizontal="center" vertical="center" wrapText="1"/>
    </xf>
    <xf numFmtId="202" fontId="80" fillId="0" borderId="11" xfId="0" applyNumberFormat="1" applyFont="1" applyBorder="1" applyAlignment="1">
      <alignment horizontal="center" vertical="center" wrapText="1"/>
    </xf>
    <xf numFmtId="202" fontId="81" fillId="0" borderId="11" xfId="0" applyNumberFormat="1" applyFont="1" applyBorder="1" applyAlignment="1">
      <alignment horizontal="center" vertical="center" wrapText="1"/>
    </xf>
    <xf numFmtId="0" fontId="76" fillId="0" borderId="7" xfId="0" applyFont="1" applyBorder="1" applyAlignment="1">
      <alignment horizontal="center" vertical="center" wrapText="1"/>
    </xf>
    <xf numFmtId="207" fontId="80" fillId="0" borderId="11" xfId="0" applyNumberFormat="1" applyFont="1" applyBorder="1" applyAlignment="1">
      <alignment horizontal="center" vertical="center"/>
    </xf>
    <xf numFmtId="202" fontId="82" fillId="0" borderId="11" xfId="0" applyNumberFormat="1" applyFont="1" applyBorder="1" applyAlignment="1">
      <alignment horizontal="center" vertical="center"/>
    </xf>
    <xf numFmtId="202" fontId="81" fillId="0" borderId="11" xfId="0" applyNumberFormat="1" applyFont="1" applyBorder="1" applyAlignment="1">
      <alignment horizontal="center" vertical="center"/>
    </xf>
    <xf numFmtId="0" fontId="76" fillId="0" borderId="7" xfId="0" applyFont="1" applyBorder="1" applyAlignment="1">
      <alignment horizontal="center" vertical="center"/>
    </xf>
    <xf numFmtId="202" fontId="83" fillId="0" borderId="11" xfId="0" applyNumberFormat="1" applyFont="1" applyBorder="1" applyAlignment="1">
      <alignment horizontal="center" vertical="center"/>
    </xf>
    <xf numFmtId="43" fontId="76" fillId="0" borderId="7" xfId="0" applyNumberFormat="1" applyFont="1" applyBorder="1" applyAlignment="1">
      <alignment horizontal="center" vertical="center"/>
    </xf>
    <xf numFmtId="207" fontId="84" fillId="0" borderId="11" xfId="0" applyNumberFormat="1" applyFont="1" applyBorder="1" applyAlignment="1">
      <alignment horizontal="center" vertical="center"/>
    </xf>
    <xf numFmtId="202" fontId="85" fillId="0" borderId="11" xfId="0" applyNumberFormat="1" applyFont="1" applyBorder="1" applyAlignment="1">
      <alignment horizontal="center" vertical="center"/>
    </xf>
    <xf numFmtId="207" fontId="85" fillId="0" borderId="11" xfId="0" applyNumberFormat="1" applyFont="1" applyBorder="1" applyAlignment="1">
      <alignment horizontal="center" vertical="center"/>
    </xf>
    <xf numFmtId="207" fontId="86" fillId="0" borderId="11" xfId="0" applyNumberFormat="1" applyFont="1" applyBorder="1" applyAlignment="1">
      <alignment horizontal="center" vertical="center"/>
    </xf>
    <xf numFmtId="0" fontId="77" fillId="0" borderId="5" xfId="0" applyFont="1" applyBorder="1" applyAlignment="1">
      <alignment horizontal="left" vertical="center"/>
    </xf>
    <xf numFmtId="0" fontId="77" fillId="0" borderId="20" xfId="0" applyFont="1" applyBorder="1" applyAlignment="1">
      <alignment horizontal="left" vertical="center"/>
    </xf>
    <xf numFmtId="0" fontId="11" fillId="0" borderId="20" xfId="0" applyFont="1" applyBorder="1" applyAlignment="1">
      <alignment horizontal="left" vertical="center"/>
    </xf>
    <xf numFmtId="0" fontId="77" fillId="0" borderId="6" xfId="0" applyFont="1" applyBorder="1" applyAlignment="1">
      <alignment horizontal="left" vertical="center"/>
    </xf>
    <xf numFmtId="0" fontId="1" fillId="0" borderId="0" xfId="0" applyNumberFormat="1" applyFont="1" applyAlignment="1">
      <alignment horizontal="center" vertical="center"/>
    </xf>
    <xf numFmtId="0" fontId="76" fillId="0" borderId="0" xfId="0" applyNumberFormat="1" applyFont="1">
      <alignment vertical="center"/>
    </xf>
    <xf numFmtId="0" fontId="78" fillId="0" borderId="0" xfId="0" applyFont="1">
      <alignment vertical="center"/>
    </xf>
    <xf numFmtId="0" fontId="77" fillId="0" borderId="7" xfId="0" applyFont="1" applyBorder="1" applyAlignment="1">
      <alignment vertical="center" wrapText="1"/>
    </xf>
    <xf numFmtId="0" fontId="78" fillId="0" borderId="7" xfId="0" applyNumberFormat="1" applyFont="1" applyBorder="1" applyAlignment="1">
      <alignment horizontal="center" vertical="center" wrapText="1"/>
    </xf>
    <xf numFmtId="202" fontId="78" fillId="0" borderId="7" xfId="0" applyNumberFormat="1" applyFont="1" applyBorder="1" applyAlignment="1">
      <alignment horizontal="center" vertical="center" wrapText="1"/>
    </xf>
    <xf numFmtId="0" fontId="78" fillId="0" borderId="7" xfId="0" applyFont="1" applyBorder="1" applyAlignment="1">
      <alignment horizontal="center" vertical="center" wrapText="1"/>
    </xf>
    <xf numFmtId="0" fontId="77" fillId="0" borderId="7" xfId="0" applyFont="1" applyBorder="1" applyAlignment="1">
      <alignment horizontal="center" vertical="center" wrapText="1"/>
    </xf>
    <xf numFmtId="202" fontId="77" fillId="0" borderId="7" xfId="0" applyNumberFormat="1" applyFont="1" applyBorder="1" applyAlignment="1">
      <alignment horizontal="center" vertical="center" wrapText="1"/>
    </xf>
    <xf numFmtId="0" fontId="78" fillId="0" borderId="10" xfId="0" applyFont="1" applyBorder="1" applyAlignment="1">
      <alignment horizontal="center" vertical="center" wrapText="1"/>
    </xf>
    <xf numFmtId="0" fontId="77" fillId="0" borderId="10" xfId="0" applyFont="1" applyBorder="1" applyAlignment="1">
      <alignment horizontal="center" vertical="center" wrapText="1"/>
    </xf>
    <xf numFmtId="0" fontId="77" fillId="0" borderId="9" xfId="0" applyFont="1" applyBorder="1" applyAlignment="1">
      <alignment horizontal="center" vertical="center" wrapText="1"/>
    </xf>
    <xf numFmtId="0" fontId="78" fillId="0" borderId="9" xfId="0" applyFont="1" applyBorder="1" applyAlignment="1">
      <alignment horizontal="center" vertical="center" wrapText="1"/>
    </xf>
    <xf numFmtId="0" fontId="87" fillId="0" borderId="7" xfId="0" applyFont="1" applyBorder="1">
      <alignment vertical="center"/>
    </xf>
    <xf numFmtId="202" fontId="86" fillId="0" borderId="7" xfId="0" applyNumberFormat="1" applyFont="1" applyBorder="1" applyAlignment="1">
      <alignment horizontal="center" vertical="center"/>
    </xf>
    <xf numFmtId="207" fontId="84" fillId="0" borderId="7" xfId="0" applyNumberFormat="1" applyFont="1" applyBorder="1" applyAlignment="1">
      <alignment horizontal="center" vertical="center"/>
    </xf>
    <xf numFmtId="0" fontId="85" fillId="0" borderId="11" xfId="0" applyFont="1" applyBorder="1" applyAlignment="1">
      <alignment horizontal="center" vertical="center"/>
    </xf>
    <xf numFmtId="203" fontId="88" fillId="0" borderId="11" xfId="0" applyNumberFormat="1" applyFont="1" applyBorder="1" applyAlignment="1">
      <alignment horizontal="center" vertical="center"/>
    </xf>
    <xf numFmtId="0" fontId="14" fillId="0" borderId="11" xfId="0" applyFont="1" applyBorder="1" applyAlignment="1">
      <alignment horizontal="center" vertical="center"/>
    </xf>
    <xf numFmtId="0" fontId="78" fillId="0" borderId="11" xfId="0" applyFont="1" applyBorder="1">
      <alignment vertical="center"/>
    </xf>
    <xf numFmtId="0" fontId="78" fillId="0" borderId="11" xfId="0" applyFont="1" applyBorder="1" applyAlignment="1">
      <alignment horizontal="right" vertical="center"/>
    </xf>
    <xf numFmtId="203" fontId="78" fillId="0" borderId="11" xfId="0" applyNumberFormat="1" applyFont="1" applyBorder="1" applyAlignment="1">
      <alignment horizontal="center" vertical="center" wrapText="1"/>
    </xf>
    <xf numFmtId="0" fontId="89" fillId="0" borderId="11" xfId="0" applyFont="1" applyBorder="1" applyAlignment="1">
      <alignment horizontal="center" vertical="center"/>
    </xf>
    <xf numFmtId="0" fontId="82" fillId="0" borderId="11" xfId="0" applyFont="1" applyBorder="1" applyAlignment="1">
      <alignment horizontal="center" vertical="center"/>
    </xf>
    <xf numFmtId="203" fontId="90" fillId="0" borderId="11" xfId="0" applyNumberFormat="1" applyFont="1" applyBorder="1" applyAlignment="1">
      <alignment horizontal="center" vertical="center"/>
    </xf>
    <xf numFmtId="203" fontId="82" fillId="0" borderId="11" xfId="0" applyNumberFormat="1" applyFont="1" applyBorder="1" applyAlignment="1">
      <alignment horizontal="center" vertical="center"/>
    </xf>
    <xf numFmtId="204" fontId="89" fillId="0" borderId="11" xfId="0" applyNumberFormat="1" applyFont="1" applyBorder="1" applyAlignment="1">
      <alignment horizontal="center" vertical="center"/>
    </xf>
    <xf numFmtId="0" fontId="78" fillId="0" borderId="11" xfId="0" applyFont="1" applyBorder="1" applyAlignment="1">
      <alignment horizontal="center" vertical="center"/>
    </xf>
    <xf numFmtId="0" fontId="91" fillId="0" borderId="0" xfId="151" applyNumberFormat="1" applyFont="1" applyAlignment="1">
      <alignment horizontal="center" vertical="center" wrapText="1"/>
    </xf>
    <xf numFmtId="0" fontId="91" fillId="0" borderId="0" xfId="151" applyFont="1" applyAlignment="1">
      <alignment horizontal="center" vertical="center" wrapText="1"/>
    </xf>
    <xf numFmtId="0" fontId="24" fillId="0" borderId="0" xfId="151" applyFont="1" applyAlignment="1">
      <alignment horizontal="left" vertical="center" wrapText="1"/>
    </xf>
    <xf numFmtId="207" fontId="24" fillId="0" borderId="0" xfId="151" applyNumberFormat="1" applyFont="1" applyAlignment="1">
      <alignment horizontal="center" vertical="center" wrapText="1"/>
    </xf>
    <xf numFmtId="203" fontId="24" fillId="0" borderId="0" xfId="151" applyNumberFormat="1" applyFont="1" applyAlignment="1">
      <alignment horizontal="centerContinuous" vertical="center" wrapText="1"/>
    </xf>
    <xf numFmtId="203" fontId="24" fillId="0" borderId="0" xfId="151" applyNumberFormat="1" applyFont="1" applyAlignment="1">
      <alignment horizontal="right" vertical="center" wrapText="1"/>
    </xf>
    <xf numFmtId="0" fontId="24" fillId="0" borderId="21" xfId="151" applyFont="1" applyBorder="1" applyAlignment="1">
      <alignment horizontal="center" vertical="center" wrapText="1"/>
    </xf>
    <xf numFmtId="0" fontId="24" fillId="0" borderId="22" xfId="151" applyFont="1" applyBorder="1" applyAlignment="1">
      <alignment horizontal="center" vertical="center" wrapText="1"/>
    </xf>
    <xf numFmtId="207" fontId="24" fillId="0" borderId="23" xfId="151" applyNumberFormat="1" applyFont="1" applyBorder="1" applyAlignment="1">
      <alignment horizontal="center" vertical="center" wrapText="1"/>
    </xf>
    <xf numFmtId="203" fontId="24" fillId="0" borderId="22" xfId="151" applyNumberFormat="1" applyFont="1" applyBorder="1" applyAlignment="1">
      <alignment horizontal="center" vertical="center" wrapText="1"/>
    </xf>
    <xf numFmtId="203" fontId="24" fillId="0" borderId="24" xfId="151" applyNumberFormat="1" applyFont="1" applyBorder="1" applyAlignment="1">
      <alignment horizontal="center" vertical="center" wrapText="1"/>
    </xf>
    <xf numFmtId="0" fontId="24" fillId="0" borderId="25" xfId="151" applyFont="1" applyBorder="1" applyAlignment="1">
      <alignment horizontal="center" vertical="center" wrapText="1"/>
    </xf>
    <xf numFmtId="0" fontId="24" fillId="0" borderId="26" xfId="151" applyFont="1" applyBorder="1" applyAlignment="1">
      <alignment horizontal="center" vertical="center" wrapText="1"/>
    </xf>
    <xf numFmtId="207" fontId="24" fillId="0" borderId="27" xfId="151" applyNumberFormat="1" applyFont="1" applyBorder="1" applyAlignment="1">
      <alignment horizontal="center" vertical="center" wrapText="1"/>
    </xf>
    <xf numFmtId="203" fontId="24" fillId="0" borderId="26" xfId="151" applyNumberFormat="1" applyFont="1" applyBorder="1" applyAlignment="1">
      <alignment horizontal="center" vertical="center" wrapText="1"/>
    </xf>
    <xf numFmtId="49" fontId="92" fillId="0" borderId="6" xfId="151" applyNumberFormat="1" applyFont="1" applyBorder="1" applyAlignment="1">
      <alignment horizontal="center" vertical="center" wrapText="1"/>
    </xf>
    <xf numFmtId="49" fontId="92" fillId="0" borderId="4" xfId="151" applyNumberFormat="1" applyFont="1" applyBorder="1" applyAlignment="1">
      <alignment horizontal="center" vertical="center" wrapText="1"/>
    </xf>
    <xf numFmtId="203" fontId="92" fillId="0" borderId="18" xfId="0" applyNumberFormat="1" applyFont="1" applyBorder="1" applyAlignment="1">
      <alignment horizontal="center" vertical="center" wrapText="1"/>
    </xf>
    <xf numFmtId="203" fontId="92" fillId="0" borderId="4" xfId="151" applyNumberFormat="1" applyFont="1" applyBorder="1" applyAlignment="1">
      <alignment horizontal="center" vertical="center" wrapText="1" shrinkToFit="1"/>
    </xf>
    <xf numFmtId="203" fontId="68" fillId="0" borderId="4" xfId="151" applyNumberFormat="1" applyFont="1" applyBorder="1" applyAlignment="1">
      <alignment horizontal="center" vertical="center" wrapText="1" shrinkToFit="1"/>
    </xf>
    <xf numFmtId="203" fontId="92" fillId="0" borderId="5" xfId="151" applyNumberFormat="1" applyFont="1" applyBorder="1" applyAlignment="1">
      <alignment horizontal="center" vertical="center" wrapText="1" shrinkToFit="1"/>
    </xf>
    <xf numFmtId="203" fontId="92" fillId="0" borderId="11" xfId="151" applyNumberFormat="1" applyFont="1" applyBorder="1" applyAlignment="1">
      <alignment horizontal="center" vertical="center" wrapText="1" shrinkToFit="1"/>
    </xf>
    <xf numFmtId="208" fontId="93" fillId="0" borderId="0" xfId="151" applyNumberFormat="1" applyAlignment="1">
      <alignment vertical="center"/>
    </xf>
    <xf numFmtId="49" fontId="94" fillId="0" borderId="10" xfId="151" applyNumberFormat="1" applyFont="1" applyBorder="1" applyAlignment="1">
      <alignment horizontal="right" vertical="center" wrapText="1"/>
    </xf>
    <xf numFmtId="49" fontId="95" fillId="0" borderId="9" xfId="151" applyNumberFormat="1" applyFont="1" applyBorder="1" applyAlignment="1">
      <alignment horizontal="left" vertical="center" wrapText="1"/>
    </xf>
    <xf numFmtId="203" fontId="94" fillId="0" borderId="11" xfId="0" applyNumberFormat="1" applyFont="1" applyBorder="1" applyAlignment="1">
      <alignment horizontal="center" vertical="center" wrapText="1"/>
    </xf>
    <xf numFmtId="203" fontId="92" fillId="0" borderId="7" xfId="151" applyNumberFormat="1" applyFont="1" applyBorder="1" applyAlignment="1">
      <alignment horizontal="center" vertical="center" wrapText="1" shrinkToFit="1"/>
    </xf>
    <xf numFmtId="203" fontId="94" fillId="0" borderId="7" xfId="151" applyNumberFormat="1" applyFont="1" applyBorder="1" applyAlignment="1">
      <alignment horizontal="center" vertical="center" wrapText="1"/>
    </xf>
    <xf numFmtId="203" fontId="34" fillId="0" borderId="7" xfId="151" applyNumberFormat="1" applyFont="1" applyBorder="1" applyAlignment="1">
      <alignment horizontal="center" vertical="center" wrapText="1"/>
    </xf>
    <xf numFmtId="203" fontId="94" fillId="0" borderId="8" xfId="151" applyNumberFormat="1" applyFont="1" applyBorder="1" applyAlignment="1">
      <alignment horizontal="center" vertical="center" wrapText="1"/>
    </xf>
    <xf numFmtId="203" fontId="94" fillId="0" borderId="11" xfId="151" applyNumberFormat="1" applyFont="1" applyBorder="1" applyAlignment="1">
      <alignment horizontal="center" vertical="center" wrapText="1"/>
    </xf>
    <xf numFmtId="49" fontId="95" fillId="0" borderId="10" xfId="151" applyNumberFormat="1" applyFont="1" applyBorder="1" applyAlignment="1">
      <alignment horizontal="left" vertical="center" wrapText="1"/>
    </xf>
    <xf numFmtId="203" fontId="92" fillId="0" borderId="9" xfId="151" applyNumberFormat="1" applyFont="1" applyBorder="1" applyAlignment="1">
      <alignment horizontal="center" vertical="center" wrapText="1" shrinkToFit="1"/>
    </xf>
    <xf numFmtId="203" fontId="94" fillId="0" borderId="2" xfId="151" applyNumberFormat="1" applyFont="1" applyBorder="1" applyAlignment="1">
      <alignment horizontal="center" vertical="center" wrapText="1"/>
    </xf>
    <xf numFmtId="49" fontId="96" fillId="0" borderId="28" xfId="151" applyNumberFormat="1" applyFont="1" applyBorder="1" applyAlignment="1">
      <alignment horizontal="left" vertical="center" wrapText="1"/>
    </xf>
    <xf numFmtId="203" fontId="97" fillId="0" borderId="11" xfId="0" applyNumberFormat="1" applyFont="1" applyBorder="1" applyAlignment="1">
      <alignment horizontal="center" vertical="center"/>
    </xf>
    <xf numFmtId="203" fontId="94" fillId="0" borderId="1" xfId="151" applyNumberFormat="1" applyFont="1" applyBorder="1" applyAlignment="1">
      <alignment horizontal="center" vertical="center"/>
    </xf>
    <xf numFmtId="203" fontId="34" fillId="0" borderId="1" xfId="151" applyNumberFormat="1" applyFont="1" applyBorder="1" applyAlignment="1">
      <alignment horizontal="center" vertical="center" wrapText="1"/>
    </xf>
    <xf numFmtId="203" fontId="94" fillId="0" borderId="1" xfId="151" applyNumberFormat="1" applyFont="1" applyBorder="1" applyAlignment="1">
      <alignment horizontal="center" vertical="center" wrapText="1"/>
    </xf>
    <xf numFmtId="203" fontId="94" fillId="0" borderId="8" xfId="151" applyNumberFormat="1" applyFont="1" applyBorder="1" applyAlignment="1">
      <alignment horizontal="center" vertical="center"/>
    </xf>
    <xf numFmtId="49" fontId="95" fillId="0" borderId="28" xfId="151" applyNumberFormat="1" applyFont="1" applyBorder="1" applyAlignment="1">
      <alignment vertical="center" wrapText="1"/>
    </xf>
    <xf numFmtId="203" fontId="94" fillId="0" borderId="11" xfId="0" applyNumberFormat="1" applyFont="1" applyBorder="1" applyAlignment="1">
      <alignment horizontal="center" vertical="center"/>
    </xf>
    <xf numFmtId="203" fontId="34" fillId="0" borderId="1" xfId="151" applyNumberFormat="1" applyFont="1" applyBorder="1" applyAlignment="1">
      <alignment horizontal="center" vertical="center"/>
    </xf>
    <xf numFmtId="203" fontId="94" fillId="0" borderId="2" xfId="151" applyNumberFormat="1" applyFont="1" applyBorder="1" applyAlignment="1">
      <alignment horizontal="center" vertical="center"/>
    </xf>
    <xf numFmtId="203" fontId="97" fillId="0" borderId="11" xfId="151" applyNumberFormat="1" applyFont="1" applyBorder="1" applyAlignment="1">
      <alignment horizontal="center"/>
    </xf>
    <xf numFmtId="49" fontId="34" fillId="0" borderId="10" xfId="151" applyNumberFormat="1" applyFont="1" applyBorder="1" applyAlignment="1">
      <alignment horizontal="right" vertical="center" wrapText="1"/>
    </xf>
    <xf numFmtId="49" fontId="96" fillId="0" borderId="28" xfId="151" applyNumberFormat="1" applyFont="1" applyBorder="1" applyAlignment="1">
      <alignment vertical="center" wrapText="1"/>
    </xf>
    <xf numFmtId="203" fontId="68" fillId="0" borderId="9" xfId="151" applyNumberFormat="1" applyFont="1" applyBorder="1" applyAlignment="1">
      <alignment horizontal="center" vertical="center" wrapText="1" shrinkToFit="1"/>
    </xf>
    <xf numFmtId="203" fontId="68" fillId="0" borderId="7" xfId="151" applyNumberFormat="1" applyFont="1" applyBorder="1" applyAlignment="1">
      <alignment horizontal="center" vertical="center" wrapText="1" shrinkToFit="1"/>
    </xf>
    <xf numFmtId="203" fontId="34" fillId="0" borderId="2" xfId="151" applyNumberFormat="1" applyFont="1" applyBorder="1" applyAlignment="1">
      <alignment horizontal="center" vertical="center"/>
    </xf>
    <xf numFmtId="203" fontId="98" fillId="0" borderId="11" xfId="151" applyNumberFormat="1" applyFont="1" applyBorder="1" applyAlignment="1">
      <alignment horizontal="center"/>
    </xf>
    <xf numFmtId="203" fontId="98" fillId="0" borderId="1" xfId="151" applyNumberFormat="1" applyFont="1" applyBorder="1" applyAlignment="1">
      <alignment horizontal="center" vertical="center"/>
    </xf>
    <xf numFmtId="49" fontId="95" fillId="0" borderId="29" xfId="151" applyNumberFormat="1" applyFont="1" applyBorder="1" applyAlignment="1">
      <alignment vertical="center" wrapText="1"/>
    </xf>
    <xf numFmtId="203" fontId="92" fillId="0" borderId="30" xfId="151" applyNumberFormat="1" applyFont="1" applyBorder="1" applyAlignment="1">
      <alignment horizontal="center" vertical="center" wrapText="1" shrinkToFit="1"/>
    </xf>
    <xf numFmtId="203" fontId="92" fillId="0" borderId="31" xfId="151" applyNumberFormat="1" applyFont="1" applyBorder="1" applyAlignment="1">
      <alignment horizontal="center" vertical="center" wrapText="1" shrinkToFit="1"/>
    </xf>
    <xf numFmtId="203" fontId="97" fillId="0" borderId="31" xfId="151" applyNumberFormat="1" applyFont="1" applyBorder="1" applyAlignment="1">
      <alignment horizontal="center" vertical="center"/>
    </xf>
    <xf numFmtId="203" fontId="98" fillId="0" borderId="31" xfId="151" applyNumberFormat="1" applyFont="1" applyBorder="1" applyAlignment="1">
      <alignment horizontal="center" vertical="center"/>
    </xf>
    <xf numFmtId="203" fontId="94" fillId="0" borderId="32" xfId="151" applyNumberFormat="1" applyFont="1" applyBorder="1" applyAlignment="1">
      <alignment horizontal="center" vertical="center"/>
    </xf>
    <xf numFmtId="0" fontId="18" fillId="0" borderId="0" xfId="151" applyFont="1" applyAlignment="1">
      <alignment horizontal="center"/>
    </xf>
    <xf numFmtId="0" fontId="18" fillId="0" borderId="0" xfId="151" applyNumberFormat="1" applyFont="1" applyAlignment="1">
      <alignment horizontal="left" vertical="center"/>
    </xf>
    <xf numFmtId="0" fontId="99" fillId="0" borderId="0" xfId="180" applyFont="1" applyAlignment="1">
      <alignment vertical="center"/>
    </xf>
    <xf numFmtId="3" fontId="99" fillId="0" borderId="0" xfId="180" applyNumberFormat="1" applyFont="1" applyAlignment="1">
      <alignment horizontal="center" vertical="center"/>
    </xf>
    <xf numFmtId="0" fontId="100" fillId="0" borderId="0" xfId="180" applyNumberFormat="1" applyFont="1" applyAlignment="1">
      <alignment horizontal="center" vertical="center"/>
    </xf>
    <xf numFmtId="0" fontId="101" fillId="0" borderId="0" xfId="180" applyFont="1" applyAlignment="1">
      <alignment horizontal="center" vertical="center"/>
    </xf>
    <xf numFmtId="0" fontId="101" fillId="0" borderId="0" xfId="180" applyNumberFormat="1" applyFont="1" applyAlignment="1">
      <alignment horizontal="center" vertical="center"/>
    </xf>
    <xf numFmtId="0" fontId="102" fillId="0" borderId="0" xfId="180" applyFont="1" applyAlignment="1">
      <alignment vertical="center"/>
    </xf>
    <xf numFmtId="3" fontId="102" fillId="0" borderId="0" xfId="180" applyNumberFormat="1" applyFont="1" applyAlignment="1">
      <alignment horizontal="center" vertical="center"/>
    </xf>
    <xf numFmtId="0" fontId="102" fillId="0" borderId="0" xfId="180" applyFont="1" applyAlignment="1">
      <alignment horizontal="right" vertical="center"/>
    </xf>
    <xf numFmtId="0" fontId="103" fillId="0" borderId="21" xfId="180" applyFont="1" applyBorder="1" applyAlignment="1">
      <alignment horizontal="center" vertical="center" wrapText="1"/>
    </xf>
    <xf numFmtId="3" fontId="103" fillId="0" borderId="22" xfId="180" applyNumberFormat="1" applyFont="1" applyBorder="1" applyAlignment="1">
      <alignment horizontal="center" vertical="center" wrapText="1"/>
    </xf>
    <xf numFmtId="0" fontId="103" fillId="0" borderId="22" xfId="180" applyFont="1" applyBorder="1" applyAlignment="1">
      <alignment horizontal="center" vertical="center" wrapText="1"/>
    </xf>
    <xf numFmtId="0" fontId="103" fillId="0" borderId="24" xfId="180" applyFont="1" applyBorder="1" applyAlignment="1">
      <alignment horizontal="center" vertical="center" wrapText="1"/>
    </xf>
    <xf numFmtId="0" fontId="103" fillId="0" borderId="9" xfId="180" applyFont="1" applyBorder="1" applyAlignment="1">
      <alignment horizontal="center" vertical="center" wrapText="1"/>
    </xf>
    <xf numFmtId="3" fontId="103" fillId="0" borderId="7" xfId="180" applyNumberFormat="1" applyFont="1" applyBorder="1" applyAlignment="1">
      <alignment horizontal="center" vertical="center" wrapText="1"/>
    </xf>
    <xf numFmtId="3" fontId="103" fillId="0" borderId="1" xfId="180" applyNumberFormat="1" applyFont="1" applyBorder="1" applyAlignment="1">
      <alignment horizontal="center" vertical="center" wrapText="1"/>
    </xf>
    <xf numFmtId="0" fontId="103" fillId="0" borderId="7" xfId="180" applyFont="1" applyBorder="1" applyAlignment="1">
      <alignment horizontal="center" vertical="center" wrapText="1"/>
    </xf>
    <xf numFmtId="0" fontId="103" fillId="0" borderId="8" xfId="180" applyFont="1" applyBorder="1" applyAlignment="1">
      <alignment horizontal="center" vertical="center" wrapText="1"/>
    </xf>
    <xf numFmtId="0" fontId="103" fillId="0" borderId="25" xfId="180" applyFont="1" applyBorder="1" applyAlignment="1">
      <alignment horizontal="center" vertical="center" wrapText="1"/>
    </xf>
    <xf numFmtId="3" fontId="103" fillId="0" borderId="26" xfId="180" applyNumberFormat="1" applyFont="1" applyBorder="1" applyAlignment="1">
      <alignment horizontal="center" vertical="center" wrapText="1"/>
    </xf>
    <xf numFmtId="3" fontId="103" fillId="0" borderId="27" xfId="180" applyNumberFormat="1" applyFont="1" applyBorder="1" applyAlignment="1">
      <alignment horizontal="center" vertical="center" wrapText="1"/>
    </xf>
    <xf numFmtId="0" fontId="0" fillId="0" borderId="27" xfId="0" applyBorder="1">
      <alignment vertical="center"/>
    </xf>
    <xf numFmtId="0" fontId="103" fillId="0" borderId="26" xfId="180" applyFont="1" applyBorder="1" applyAlignment="1">
      <alignment horizontal="center" vertical="center" wrapText="1"/>
    </xf>
    <xf numFmtId="0" fontId="103" fillId="0" borderId="33" xfId="180" applyFont="1" applyBorder="1" applyAlignment="1">
      <alignment horizontal="center" vertical="center" wrapText="1"/>
    </xf>
    <xf numFmtId="209" fontId="104" fillId="0" borderId="6" xfId="180" applyNumberFormat="1" applyFont="1" applyBorder="1" applyAlignment="1">
      <alignment horizontal="center" vertical="center" wrapText="1"/>
    </xf>
    <xf numFmtId="3" fontId="47" fillId="0" borderId="4" xfId="180" applyNumberFormat="1" applyFont="1" applyBorder="1" applyAlignment="1">
      <alignment horizontal="center" vertical="center" wrapText="1"/>
    </xf>
    <xf numFmtId="3" fontId="13" fillId="0" borderId="4" xfId="180" applyNumberFormat="1" applyFont="1" applyBorder="1" applyAlignment="1">
      <alignment horizontal="center" vertical="center" wrapText="1"/>
    </xf>
    <xf numFmtId="210" fontId="47" fillId="0" borderId="4" xfId="180" applyNumberFormat="1" applyFont="1" applyBorder="1" applyAlignment="1">
      <alignment horizontal="right" vertical="center" wrapText="1"/>
    </xf>
    <xf numFmtId="210" fontId="47" fillId="0" borderId="5" xfId="180" applyNumberFormat="1" applyFont="1" applyBorder="1" applyAlignment="1">
      <alignment horizontal="right" vertical="center" wrapText="1"/>
    </xf>
    <xf numFmtId="209" fontId="104" fillId="0" borderId="9" xfId="180" applyNumberFormat="1" applyFont="1" applyBorder="1" applyAlignment="1">
      <alignment horizontal="left" vertical="center" wrapText="1"/>
    </xf>
    <xf numFmtId="3" fontId="47" fillId="0" borderId="7" xfId="180" applyNumberFormat="1" applyFont="1" applyBorder="1" applyAlignment="1">
      <alignment horizontal="center" vertical="center" wrapText="1"/>
    </xf>
    <xf numFmtId="3" fontId="13" fillId="0" borderId="7" xfId="180" applyNumberFormat="1" applyFont="1" applyBorder="1" applyAlignment="1">
      <alignment horizontal="center" vertical="center" wrapText="1"/>
    </xf>
    <xf numFmtId="210" fontId="47" fillId="0" borderId="7" xfId="180" applyNumberFormat="1" applyFont="1" applyBorder="1" applyAlignment="1">
      <alignment horizontal="right" vertical="center" wrapText="1"/>
    </xf>
    <xf numFmtId="210" fontId="47" fillId="0" borderId="8" xfId="180" applyNumberFormat="1" applyFont="1" applyBorder="1" applyAlignment="1">
      <alignment horizontal="right" vertical="center" wrapText="1"/>
    </xf>
    <xf numFmtId="0" fontId="104" fillId="0" borderId="9" xfId="0" applyFont="1" applyBorder="1">
      <alignment vertical="center"/>
    </xf>
    <xf numFmtId="3" fontId="47" fillId="0" borderId="7" xfId="0" applyNumberFormat="1" applyFont="1" applyBorder="1" applyAlignment="1">
      <alignment horizontal="center" vertical="center"/>
    </xf>
    <xf numFmtId="210" fontId="47" fillId="0" borderId="7" xfId="0" applyNumberFormat="1" applyFont="1" applyBorder="1">
      <alignment vertical="center"/>
    </xf>
    <xf numFmtId="210" fontId="47" fillId="0" borderId="8" xfId="0" applyNumberFormat="1" applyFont="1" applyBorder="1">
      <alignment vertical="center"/>
    </xf>
    <xf numFmtId="3" fontId="50" fillId="0" borderId="7" xfId="180" applyNumberFormat="1" applyFont="1" applyBorder="1" applyAlignment="1">
      <alignment horizontal="center" vertical="center" wrapText="1"/>
    </xf>
    <xf numFmtId="210" fontId="50" fillId="0" borderId="8" xfId="180" applyNumberFormat="1" applyFont="1" applyBorder="1" applyAlignment="1">
      <alignment horizontal="right" vertical="center" wrapText="1"/>
    </xf>
    <xf numFmtId="209" fontId="105" fillId="0" borderId="9" xfId="180" applyNumberFormat="1" applyFont="1" applyBorder="1" applyAlignment="1">
      <alignment horizontal="left" vertical="center" wrapText="1"/>
    </xf>
    <xf numFmtId="3" fontId="12" fillId="0" borderId="7" xfId="180" applyNumberFormat="1" applyFont="1" applyBorder="1" applyAlignment="1">
      <alignment horizontal="center" vertical="center" wrapText="1"/>
    </xf>
    <xf numFmtId="0" fontId="104" fillId="0" borderId="3" xfId="0" applyFont="1" applyBorder="1">
      <alignment vertical="center"/>
    </xf>
    <xf numFmtId="3" fontId="47" fillId="0" borderId="1" xfId="180" applyNumberFormat="1" applyFont="1" applyBorder="1" applyAlignment="1">
      <alignment horizontal="center" vertical="center" wrapText="1"/>
    </xf>
    <xf numFmtId="3" fontId="13" fillId="0" borderId="1" xfId="180" applyNumberFormat="1" applyFont="1" applyBorder="1" applyAlignment="1">
      <alignment horizontal="center" vertical="center" wrapText="1"/>
    </xf>
    <xf numFmtId="3" fontId="47" fillId="0" borderId="1" xfId="0" applyNumberFormat="1" applyFont="1" applyBorder="1" applyAlignment="1">
      <alignment horizontal="center" vertical="center"/>
    </xf>
    <xf numFmtId="210" fontId="47" fillId="0" borderId="1" xfId="0" applyNumberFormat="1" applyFont="1" applyBorder="1">
      <alignment vertical="center"/>
    </xf>
    <xf numFmtId="210" fontId="47" fillId="0" borderId="2" xfId="0" applyNumberFormat="1" applyFont="1" applyBorder="1">
      <alignment vertical="center"/>
    </xf>
    <xf numFmtId="0" fontId="105" fillId="0" borderId="11" xfId="0" applyFont="1" applyBorder="1">
      <alignment vertical="center"/>
    </xf>
    <xf numFmtId="3" fontId="47" fillId="0" borderId="11" xfId="180" applyNumberFormat="1" applyFont="1" applyBorder="1" applyAlignment="1">
      <alignment horizontal="center" vertical="center" wrapText="1"/>
    </xf>
    <xf numFmtId="3" fontId="50" fillId="0" borderId="11" xfId="0" applyNumberFormat="1" applyFont="1" applyBorder="1" applyAlignment="1">
      <alignment horizontal="center" vertical="center"/>
    </xf>
    <xf numFmtId="3" fontId="12" fillId="0" borderId="11" xfId="0" applyNumberFormat="1" applyFont="1" applyBorder="1" applyAlignment="1">
      <alignment horizontal="center" vertical="center"/>
    </xf>
    <xf numFmtId="210" fontId="50" fillId="0" borderId="11" xfId="0" applyNumberFormat="1" applyFont="1" applyBorder="1">
      <alignment vertical="center"/>
    </xf>
    <xf numFmtId="210" fontId="50" fillId="0" borderId="11" xfId="0" applyNumberFormat="1" applyFont="1" applyBorder="1" applyAlignment="1">
      <alignment horizontal="center" vertical="center"/>
    </xf>
    <xf numFmtId="0" fontId="100" fillId="0" borderId="0" xfId="197" applyNumberFormat="1" applyFont="1" applyAlignment="1">
      <alignment horizontal="center" vertical="center"/>
    </xf>
    <xf numFmtId="0" fontId="100" fillId="0" borderId="0" xfId="197" applyFont="1" applyAlignment="1">
      <alignment horizontal="center" vertical="center"/>
    </xf>
    <xf numFmtId="0" fontId="102" fillId="0" borderId="0" xfId="197" applyFont="1" applyAlignment="1">
      <alignment horizontal="left" vertical="center"/>
    </xf>
    <xf numFmtId="0" fontId="102" fillId="0" borderId="34" xfId="197" applyFont="1" applyBorder="1" applyAlignment="1">
      <alignment horizontal="right" vertical="center"/>
    </xf>
    <xf numFmtId="0" fontId="102" fillId="0" borderId="35" xfId="197" applyFont="1" applyBorder="1" applyAlignment="1">
      <alignment horizontal="center" vertical="center"/>
    </xf>
    <xf numFmtId="0" fontId="102" fillId="0" borderId="36" xfId="197" applyNumberFormat="1" applyFont="1" applyBorder="1" applyAlignment="1">
      <alignment horizontal="center" vertical="center" wrapText="1"/>
    </xf>
    <xf numFmtId="0" fontId="102" fillId="0" borderId="36" xfId="197" applyFont="1" applyBorder="1" applyAlignment="1">
      <alignment horizontal="center" vertical="center" wrapText="1"/>
    </xf>
    <xf numFmtId="0" fontId="102" fillId="0" borderId="37" xfId="197" applyFont="1" applyBorder="1" applyAlignment="1">
      <alignment horizontal="center" vertical="center" wrapText="1"/>
    </xf>
    <xf numFmtId="0" fontId="104" fillId="8" borderId="6" xfId="197" applyFont="1" applyFill="1" applyBorder="1" applyAlignment="1">
      <alignment horizontal="center" vertical="center"/>
    </xf>
    <xf numFmtId="203" fontId="13" fillId="8" borderId="4" xfId="197" applyNumberFormat="1" applyFont="1" applyFill="1" applyBorder="1" applyAlignment="1">
      <alignment horizontal="center" vertical="center"/>
    </xf>
    <xf numFmtId="10" fontId="13" fillId="8" borderId="5" xfId="3" applyNumberFormat="1" applyFont="1" applyFill="1" applyBorder="1" applyAlignment="1">
      <alignment horizontal="center" vertical="center"/>
    </xf>
    <xf numFmtId="0" fontId="104" fillId="0" borderId="9" xfId="197" applyFont="1" applyBorder="1" applyAlignment="1">
      <alignment horizontal="left" vertical="center"/>
    </xf>
    <xf numFmtId="203" fontId="13" fillId="0" borderId="7" xfId="197" applyNumberFormat="1" applyFont="1" applyBorder="1" applyAlignment="1">
      <alignment horizontal="center" vertical="center"/>
    </xf>
    <xf numFmtId="203" fontId="13" fillId="0" borderId="4" xfId="197" applyNumberFormat="1" applyFont="1" applyBorder="1" applyAlignment="1">
      <alignment horizontal="center" vertical="center"/>
    </xf>
    <xf numFmtId="204" fontId="13" fillId="0" borderId="5" xfId="3" applyNumberFormat="1" applyFont="1" applyFill="1" applyBorder="1" applyAlignment="1">
      <alignment horizontal="center" vertical="center"/>
    </xf>
    <xf numFmtId="0" fontId="104" fillId="0" borderId="9" xfId="197" applyFont="1" applyBorder="1">
      <alignment vertical="center"/>
    </xf>
    <xf numFmtId="203" fontId="13" fillId="0" borderId="11" xfId="0" applyNumberFormat="1" applyFont="1" applyBorder="1" applyAlignment="1">
      <alignment horizontal="center" vertical="center"/>
    </xf>
    <xf numFmtId="0" fontId="105" fillId="0" borderId="9" xfId="197" applyFont="1" applyBorder="1">
      <alignment vertical="center"/>
    </xf>
    <xf numFmtId="203" fontId="12" fillId="0" borderId="38" xfId="0" applyNumberFormat="1" applyFont="1" applyBorder="1" applyAlignment="1">
      <alignment horizontal="center" vertical="center" wrapText="1"/>
    </xf>
    <xf numFmtId="205" fontId="13" fillId="0" borderId="5" xfId="3" applyNumberFormat="1" applyFont="1" applyFill="1" applyBorder="1" applyAlignment="1">
      <alignment horizontal="center" vertical="center"/>
    </xf>
    <xf numFmtId="0" fontId="106" fillId="0" borderId="11" xfId="0" applyFont="1" applyBorder="1" applyAlignment="1">
      <alignment horizontal="center" vertical="center"/>
    </xf>
    <xf numFmtId="203" fontId="12" fillId="0" borderId="18" xfId="0" applyNumberFormat="1" applyFont="1" applyBorder="1" applyAlignment="1">
      <alignment horizontal="center" vertical="center"/>
    </xf>
    <xf numFmtId="0" fontId="107" fillId="0" borderId="39" xfId="0" applyFont="1" applyBorder="1" applyAlignment="1">
      <alignment horizontal="center" vertical="center"/>
    </xf>
    <xf numFmtId="203" fontId="13" fillId="0" borderId="9" xfId="197" applyNumberFormat="1" applyFont="1" applyBorder="1" applyAlignment="1">
      <alignment horizontal="center" vertical="center"/>
    </xf>
    <xf numFmtId="203" fontId="13" fillId="0" borderId="40" xfId="197" applyNumberFormat="1" applyFont="1" applyBorder="1" applyAlignment="1">
      <alignment horizontal="center" vertical="center" wrapText="1"/>
    </xf>
    <xf numFmtId="0" fontId="107" fillId="0" borderId="18" xfId="0" applyFont="1" applyBorder="1" applyAlignment="1">
      <alignment horizontal="center" vertical="center"/>
    </xf>
    <xf numFmtId="0" fontId="105" fillId="0" borderId="6" xfId="197" applyFont="1" applyBorder="1" applyAlignment="1">
      <alignment vertical="center" wrapText="1"/>
    </xf>
    <xf numFmtId="0" fontId="12" fillId="0" borderId="38" xfId="0" applyFont="1" applyBorder="1" applyAlignment="1">
      <alignment horizontal="center" vertical="center" wrapText="1"/>
    </xf>
    <xf numFmtId="0" fontId="22" fillId="0" borderId="38" xfId="0" applyFont="1" applyBorder="1" applyAlignment="1">
      <alignment horizontal="center" vertical="center" wrapText="1"/>
    </xf>
    <xf numFmtId="203" fontId="12" fillId="0" borderId="6" xfId="197" applyNumberFormat="1" applyFont="1" applyBorder="1" applyAlignment="1">
      <alignment horizontal="center" vertical="center"/>
    </xf>
    <xf numFmtId="203" fontId="12" fillId="0" borderId="4" xfId="197" applyNumberFormat="1" applyFont="1" applyBorder="1" applyAlignment="1">
      <alignment horizontal="center" vertical="center"/>
    </xf>
    <xf numFmtId="203" fontId="12" fillId="0" borderId="9" xfId="197" applyNumberFormat="1" applyFont="1" applyBorder="1" applyAlignment="1">
      <alignment horizontal="center" vertical="center"/>
    </xf>
    <xf numFmtId="203" fontId="12" fillId="0" borderId="7" xfId="197" applyNumberFormat="1" applyFont="1" applyBorder="1" applyAlignment="1">
      <alignment horizontal="center" vertical="center"/>
    </xf>
    <xf numFmtId="0" fontId="104" fillId="0" borderId="9" xfId="197" applyNumberFormat="1" applyFont="1" applyBorder="1">
      <alignment vertical="center"/>
    </xf>
    <xf numFmtId="203" fontId="107" fillId="0" borderId="7" xfId="197" applyNumberFormat="1" applyFont="1" applyBorder="1" applyAlignment="1">
      <alignment horizontal="center" vertical="center"/>
    </xf>
    <xf numFmtId="203" fontId="12" fillId="0" borderId="3" xfId="197" applyNumberFormat="1" applyFont="1" applyBorder="1" applyAlignment="1">
      <alignment horizontal="center" vertical="center"/>
    </xf>
    <xf numFmtId="203" fontId="12" fillId="0" borderId="1" xfId="197" applyNumberFormat="1" applyFont="1" applyBorder="1" applyAlignment="1">
      <alignment horizontal="center" vertical="center"/>
    </xf>
    <xf numFmtId="0" fontId="104" fillId="9" borderId="9" xfId="197" applyFont="1" applyFill="1" applyBorder="1" applyAlignment="1">
      <alignment horizontal="center" vertical="center"/>
    </xf>
    <xf numFmtId="203" fontId="13" fillId="9" borderId="7" xfId="197" applyNumberFormat="1" applyFont="1" applyFill="1" applyBorder="1" applyAlignment="1">
      <alignment horizontal="center" vertical="center"/>
    </xf>
    <xf numFmtId="203" fontId="13" fillId="9" borderId="4" xfId="197" applyNumberFormat="1" applyFont="1" applyFill="1" applyBorder="1" applyAlignment="1">
      <alignment horizontal="center" vertical="center"/>
    </xf>
    <xf numFmtId="204" fontId="13" fillId="9" borderId="5" xfId="3" applyNumberFormat="1" applyFont="1" applyFill="1" applyBorder="1" applyAlignment="1">
      <alignment horizontal="center" vertical="center"/>
    </xf>
    <xf numFmtId="0" fontId="105" fillId="0" borderId="9" xfId="197" applyNumberFormat="1" applyFont="1" applyBorder="1">
      <alignment vertical="center"/>
    </xf>
    <xf numFmtId="202" fontId="13" fillId="0" borderId="5" xfId="3" applyNumberFormat="1" applyFont="1" applyFill="1" applyBorder="1" applyAlignment="1">
      <alignment horizontal="center" vertical="center"/>
    </xf>
    <xf numFmtId="0" fontId="105" fillId="0" borderId="6" xfId="197" applyNumberFormat="1" applyFont="1" applyBorder="1">
      <alignment vertical="center"/>
    </xf>
    <xf numFmtId="202" fontId="12" fillId="0" borderId="7" xfId="0" applyNumberFormat="1" applyFont="1" applyBorder="1" applyAlignment="1">
      <alignment horizontal="center" vertical="center"/>
    </xf>
    <xf numFmtId="203" fontId="12" fillId="0" borderId="4" xfId="197" applyNumberFormat="1" applyFont="1" applyBorder="1" applyAlignment="1">
      <alignment horizontal="center" vertical="center" wrapText="1"/>
    </xf>
    <xf numFmtId="0" fontId="104" fillId="0" borderId="3" xfId="197" applyFont="1" applyBorder="1">
      <alignment vertical="center"/>
    </xf>
    <xf numFmtId="0" fontId="104" fillId="0" borderId="6" xfId="197" applyFont="1" applyBorder="1">
      <alignment vertical="center"/>
    </xf>
    <xf numFmtId="203" fontId="106" fillId="0" borderId="9" xfId="197" applyNumberFormat="1" applyFont="1" applyBorder="1" applyAlignment="1">
      <alignment horizontal="center" vertical="center"/>
    </xf>
    <xf numFmtId="0" fontId="104" fillId="10" borderId="41" xfId="197" applyFont="1" applyFill="1" applyBorder="1" applyAlignment="1">
      <alignment horizontal="center" vertical="center"/>
    </xf>
    <xf numFmtId="202" fontId="13" fillId="8" borderId="26" xfId="197" applyNumberFormat="1" applyFont="1" applyFill="1" applyBorder="1" applyAlignment="1">
      <alignment horizontal="center" vertical="center"/>
    </xf>
    <xf numFmtId="203" fontId="13" fillId="10" borderId="27" xfId="197" applyNumberFormat="1" applyFont="1" applyFill="1" applyBorder="1" applyAlignment="1">
      <alignment horizontal="center" vertical="center"/>
    </xf>
    <xf numFmtId="204" fontId="13" fillId="10" borderId="27" xfId="3" applyNumberFormat="1" applyFont="1" applyFill="1" applyBorder="1" applyAlignment="1">
      <alignment horizontal="center" vertical="center"/>
    </xf>
    <xf numFmtId="10" fontId="13" fillId="9" borderId="5" xfId="3" applyNumberFormat="1" applyFont="1" applyFill="1" applyBorder="1" applyAlignment="1">
      <alignment horizontal="center" vertical="center"/>
    </xf>
    <xf numFmtId="0" fontId="107" fillId="0" borderId="11" xfId="0" applyFont="1" applyBorder="1" applyAlignment="1">
      <alignment horizontal="center" vertical="center"/>
    </xf>
    <xf numFmtId="203" fontId="13" fillId="9" borderId="9" xfId="197" applyNumberFormat="1" applyFont="1" applyFill="1" applyBorder="1" applyAlignment="1">
      <alignment horizontal="center" vertical="center"/>
    </xf>
    <xf numFmtId="203" fontId="13" fillId="0" borderId="6" xfId="197" applyNumberFormat="1" applyFont="1" applyBorder="1" applyAlignment="1">
      <alignment horizontal="center" vertical="center"/>
    </xf>
    <xf numFmtId="203" fontId="12" fillId="0" borderId="6" xfId="197" applyNumberFormat="1" applyFont="1" applyBorder="1" applyAlignment="1">
      <alignment horizontal="center" vertical="center" wrapText="1"/>
    </xf>
    <xf numFmtId="0" fontId="104" fillId="9" borderId="41" xfId="197" applyFont="1" applyFill="1" applyBorder="1" applyAlignment="1">
      <alignment horizontal="center" vertical="center"/>
    </xf>
    <xf numFmtId="203" fontId="13" fillId="9" borderId="27" xfId="197" applyNumberFormat="1" applyFont="1" applyFill="1" applyBorder="1" applyAlignment="1">
      <alignment horizontal="center" vertical="center"/>
    </xf>
    <xf numFmtId="0" fontId="108" fillId="0" borderId="0" xfId="0" applyFont="1" applyAlignment="1">
      <alignment horizontal="center" vertical="center"/>
    </xf>
    <xf numFmtId="0" fontId="109" fillId="0" borderId="0" xfId="0" applyNumberFormat="1" applyFont="1">
      <alignment vertical="center"/>
    </xf>
    <xf numFmtId="0" fontId="110" fillId="0" borderId="0" xfId="0" applyFont="1" applyAlignment="1">
      <alignment horizontal="right" vertical="center"/>
    </xf>
    <xf numFmtId="0" fontId="109" fillId="0" borderId="0" xfId="0" applyFont="1">
      <alignment vertical="center"/>
    </xf>
    <xf numFmtId="0" fontId="109" fillId="0" borderId="0" xfId="0" applyNumberFormat="1" applyFont="1" applyAlignment="1">
      <alignment horizontal="left" vertical="center"/>
    </xf>
    <xf numFmtId="0" fontId="109" fillId="0" borderId="0" xfId="0" applyFont="1" applyAlignment="1">
      <alignment horizontal="left" vertical="center"/>
    </xf>
    <xf numFmtId="0" fontId="110" fillId="0" borderId="0" xfId="0" applyFont="1">
      <alignment vertical="center"/>
    </xf>
    <xf numFmtId="0" fontId="111" fillId="0" borderId="0" xfId="0" applyNumberFormat="1" applyFont="1" applyAlignment="1">
      <alignment horizontal="center" vertical="center" wrapText="1"/>
    </xf>
    <xf numFmtId="0" fontId="112" fillId="0" borderId="0" xfId="0" applyFont="1" applyAlignment="1">
      <alignment horizontal="center" vertical="center"/>
    </xf>
    <xf numFmtId="0" fontId="113" fillId="0" borderId="0" xfId="151" applyFont="1" applyAlignment="1">
      <alignment horizontal="center" vertical="center" wrapText="1"/>
    </xf>
    <xf numFmtId="207" fontId="113" fillId="0" borderId="0" xfId="151" applyNumberFormat="1" applyFont="1" applyAlignment="1">
      <alignment horizontal="center" vertical="center" wrapText="1"/>
    </xf>
    <xf numFmtId="0" fontId="102" fillId="0" borderId="0" xfId="151" applyFont="1" applyAlignment="1">
      <alignment horizontal="left" vertical="center" wrapText="1"/>
    </xf>
    <xf numFmtId="207" fontId="102" fillId="0" borderId="0" xfId="151" applyNumberFormat="1" applyFont="1" applyAlignment="1">
      <alignment horizontal="center" vertical="center" wrapText="1"/>
    </xf>
    <xf numFmtId="203" fontId="102" fillId="0" borderId="0" xfId="151" applyNumberFormat="1" applyFont="1" applyAlignment="1">
      <alignment horizontal="centerContinuous" vertical="center" wrapText="1"/>
    </xf>
    <xf numFmtId="203" fontId="102" fillId="0" borderId="0" xfId="151" applyNumberFormat="1" applyFont="1" applyAlignment="1">
      <alignment horizontal="right" vertical="center" wrapText="1"/>
    </xf>
    <xf numFmtId="0" fontId="102" fillId="0" borderId="21" xfId="151" applyFont="1" applyBorder="1" applyAlignment="1">
      <alignment horizontal="center" vertical="center" wrapText="1"/>
    </xf>
    <xf numFmtId="0" fontId="102" fillId="0" borderId="22" xfId="151" applyFont="1" applyBorder="1" applyAlignment="1">
      <alignment horizontal="center" vertical="center" wrapText="1"/>
    </xf>
    <xf numFmtId="207" fontId="102" fillId="0" borderId="23" xfId="151" applyNumberFormat="1" applyFont="1" applyBorder="1" applyAlignment="1">
      <alignment horizontal="center" vertical="center" wrapText="1"/>
    </xf>
    <xf numFmtId="203" fontId="102" fillId="0" borderId="22" xfId="151" applyNumberFormat="1" applyFont="1" applyBorder="1" applyAlignment="1">
      <alignment horizontal="center" vertical="center" wrapText="1"/>
    </xf>
    <xf numFmtId="203" fontId="102" fillId="0" borderId="24" xfId="151" applyNumberFormat="1" applyFont="1" applyBorder="1" applyAlignment="1">
      <alignment horizontal="center" vertical="center" wrapText="1"/>
    </xf>
    <xf numFmtId="0" fontId="102" fillId="0" borderId="25" xfId="151" applyFont="1" applyBorder="1" applyAlignment="1">
      <alignment horizontal="center" vertical="center" wrapText="1"/>
    </xf>
    <xf numFmtId="0" fontId="102" fillId="0" borderId="26" xfId="151" applyFont="1" applyBorder="1" applyAlignment="1">
      <alignment horizontal="center" vertical="center" wrapText="1"/>
    </xf>
    <xf numFmtId="207" fontId="102" fillId="0" borderId="27" xfId="151" applyNumberFormat="1" applyFont="1" applyBorder="1" applyAlignment="1">
      <alignment horizontal="center" vertical="center" wrapText="1"/>
    </xf>
    <xf numFmtId="203" fontId="102" fillId="0" borderId="26" xfId="151" applyNumberFormat="1" applyFont="1" applyBorder="1" applyAlignment="1">
      <alignment horizontal="center" vertical="center" wrapText="1"/>
    </xf>
    <xf numFmtId="203" fontId="102" fillId="0" borderId="33" xfId="151" applyNumberFormat="1" applyFont="1" applyBorder="1" applyAlignment="1">
      <alignment horizontal="center" vertical="center" wrapText="1"/>
    </xf>
    <xf numFmtId="203" fontId="92" fillId="0" borderId="4" xfId="151" applyNumberFormat="1" applyFont="1" applyBorder="1" applyAlignment="1">
      <alignment horizontal="center" vertical="center" shrinkToFit="1"/>
    </xf>
    <xf numFmtId="203" fontId="92" fillId="0" borderId="24" xfId="151" applyNumberFormat="1" applyFont="1" applyBorder="1" applyAlignment="1">
      <alignment horizontal="center" vertical="center" shrinkToFit="1"/>
    </xf>
    <xf numFmtId="203" fontId="92" fillId="0" borderId="7" xfId="151" applyNumberFormat="1" applyFont="1" applyBorder="1" applyAlignment="1">
      <alignment horizontal="center" vertical="center" wrapText="1"/>
    </xf>
    <xf numFmtId="203" fontId="94" fillId="0" borderId="10" xfId="151" applyNumberFormat="1" applyFont="1" applyBorder="1" applyAlignment="1">
      <alignment horizontal="center" vertical="center" wrapText="1"/>
    </xf>
    <xf numFmtId="49" fontId="94" fillId="0" borderId="9" xfId="151" applyNumberFormat="1" applyFont="1" applyBorder="1" applyAlignment="1">
      <alignment horizontal="left" vertical="center" wrapText="1"/>
    </xf>
    <xf numFmtId="49" fontId="94" fillId="0" borderId="28" xfId="151" applyNumberFormat="1" applyFont="1" applyBorder="1" applyAlignment="1">
      <alignment horizontal="right" vertical="center" wrapText="1"/>
    </xf>
    <xf numFmtId="49" fontId="96" fillId="0" borderId="3" xfId="151" applyNumberFormat="1" applyFont="1" applyBorder="1" applyAlignment="1">
      <alignment horizontal="left" vertical="center" wrapText="1"/>
    </xf>
    <xf numFmtId="203" fontId="94" fillId="0" borderId="28" xfId="151" applyNumberFormat="1" applyFont="1" applyBorder="1" applyAlignment="1">
      <alignment horizontal="center" vertical="center" wrapText="1"/>
    </xf>
    <xf numFmtId="49" fontId="94" fillId="0" borderId="42" xfId="151" applyNumberFormat="1" applyFont="1" applyBorder="1" applyAlignment="1">
      <alignment horizontal="right" vertical="center" wrapText="1"/>
    </xf>
    <xf numFmtId="49" fontId="94" fillId="0" borderId="25" xfId="151" applyNumberFormat="1" applyFont="1" applyBorder="1" applyAlignment="1">
      <alignment vertical="center" wrapText="1"/>
    </xf>
    <xf numFmtId="203" fontId="97" fillId="0" borderId="26" xfId="151" applyNumberFormat="1" applyFont="1" applyBorder="1" applyAlignment="1">
      <alignment horizontal="center"/>
    </xf>
    <xf numFmtId="203" fontId="92" fillId="0" borderId="26" xfId="151" applyNumberFormat="1" applyFont="1" applyBorder="1" applyAlignment="1">
      <alignment horizontal="center" vertical="center" wrapText="1"/>
    </xf>
    <xf numFmtId="203" fontId="94" fillId="0" borderId="26" xfId="151" applyNumberFormat="1" applyFont="1" applyBorder="1" applyAlignment="1">
      <alignment horizontal="center" vertical="center" wrapText="1"/>
    </xf>
    <xf numFmtId="203" fontId="94" fillId="0" borderId="26" xfId="151" applyNumberFormat="1" applyFont="1" applyBorder="1" applyAlignment="1">
      <alignment horizontal="center"/>
    </xf>
    <xf numFmtId="203" fontId="97" fillId="0" borderId="42" xfId="151" applyNumberFormat="1" applyFont="1" applyBorder="1" applyAlignment="1">
      <alignment horizontal="center"/>
    </xf>
    <xf numFmtId="0" fontId="93" fillId="0" borderId="0" xfId="151" applyAlignment="1">
      <alignment vertical="center"/>
    </xf>
    <xf numFmtId="0" fontId="114" fillId="0" borderId="0" xfId="180" applyFont="1" applyAlignment="1">
      <alignment horizontal="center" vertical="center"/>
    </xf>
    <xf numFmtId="3" fontId="114" fillId="0" borderId="0" xfId="180" applyNumberFormat="1" applyFont="1" applyAlignment="1">
      <alignment horizontal="center" vertical="center"/>
    </xf>
    <xf numFmtId="0" fontId="105" fillId="0" borderId="9" xfId="0" applyFont="1" applyBorder="1">
      <alignment vertical="center"/>
    </xf>
    <xf numFmtId="3" fontId="50" fillId="0" borderId="7" xfId="0" applyNumberFormat="1" applyFont="1" applyBorder="1" applyAlignment="1">
      <alignment horizontal="center" vertical="center"/>
    </xf>
    <xf numFmtId="210" fontId="50" fillId="0" borderId="7" xfId="0" applyNumberFormat="1" applyFont="1" applyBorder="1">
      <alignment vertical="center"/>
    </xf>
    <xf numFmtId="210" fontId="50" fillId="0" borderId="2" xfId="0" applyNumberFormat="1" applyFont="1" applyBorder="1" applyAlignment="1">
      <alignment horizontal="center" vertical="center"/>
    </xf>
    <xf numFmtId="0" fontId="105" fillId="0" borderId="25" xfId="0" applyFont="1" applyBorder="1">
      <alignment vertical="center"/>
    </xf>
    <xf numFmtId="3" fontId="50" fillId="0" borderId="26" xfId="180" applyNumberFormat="1" applyFont="1" applyBorder="1" applyAlignment="1">
      <alignment horizontal="center" vertical="center" wrapText="1"/>
    </xf>
    <xf numFmtId="3" fontId="50" fillId="0" borderId="26" xfId="0" applyNumberFormat="1" applyFont="1" applyBorder="1" applyAlignment="1">
      <alignment horizontal="center" vertical="center"/>
    </xf>
    <xf numFmtId="210" fontId="50" fillId="0" borderId="26" xfId="0" applyNumberFormat="1" applyFont="1" applyBorder="1">
      <alignment vertical="center"/>
    </xf>
    <xf numFmtId="210" fontId="50" fillId="0" borderId="43" xfId="0" applyNumberFormat="1" applyFont="1" applyBorder="1" applyAlignment="1">
      <alignment horizontal="center" vertical="center"/>
    </xf>
    <xf numFmtId="0" fontId="102" fillId="0" borderId="34" xfId="197" applyFont="1" applyBorder="1" applyAlignment="1">
      <alignment horizontal="center" vertical="center"/>
    </xf>
    <xf numFmtId="203" fontId="12" fillId="0" borderId="7" xfId="0" applyNumberFormat="1" applyFont="1" applyBorder="1" applyAlignment="1">
      <alignment horizontal="center" vertical="center"/>
    </xf>
    <xf numFmtId="203" fontId="13" fillId="11" borderId="4" xfId="197" applyNumberFormat="1" applyFont="1" applyFill="1" applyBorder="1" applyAlignment="1">
      <alignment horizontal="center" vertical="center"/>
    </xf>
    <xf numFmtId="10" fontId="13" fillId="11" borderId="5" xfId="3" applyNumberFormat="1" applyFont="1" applyFill="1" applyBorder="1" applyAlignment="1">
      <alignment horizontal="center" vertical="center"/>
    </xf>
    <xf numFmtId="0" fontId="104" fillId="10" borderId="9" xfId="197" applyFont="1" applyFill="1" applyBorder="1" applyAlignment="1">
      <alignment horizontal="center" vertical="center"/>
    </xf>
    <xf numFmtId="203" fontId="13" fillId="12" borderId="7" xfId="197" applyNumberFormat="1" applyFont="1" applyFill="1" applyBorder="1" applyAlignment="1">
      <alignment horizontal="center" vertical="center"/>
    </xf>
    <xf numFmtId="203" fontId="13" fillId="12" borderId="4" xfId="197" applyNumberFormat="1" applyFont="1" applyFill="1" applyBorder="1" applyAlignment="1">
      <alignment horizontal="center" vertical="center"/>
    </xf>
    <xf numFmtId="204" fontId="13" fillId="12" borderId="5" xfId="3" applyNumberFormat="1" applyFont="1" applyFill="1" applyBorder="1" applyAlignment="1">
      <alignment horizontal="center" vertical="center"/>
    </xf>
    <xf numFmtId="0" fontId="105" fillId="0" borderId="6" xfId="197" applyFont="1" applyBorder="1">
      <alignment vertical="center"/>
    </xf>
    <xf numFmtId="0" fontId="115" fillId="12" borderId="25" xfId="197" applyFont="1" applyFill="1" applyBorder="1" applyAlignment="1">
      <alignment horizontal="center" vertical="center"/>
    </xf>
    <xf numFmtId="203" fontId="116" fillId="12" borderId="26" xfId="197" applyNumberFormat="1" applyFont="1" applyFill="1" applyBorder="1" applyAlignment="1">
      <alignment horizontal="center" vertical="center"/>
    </xf>
    <xf numFmtId="203" fontId="116" fillId="12" borderId="27" xfId="197" applyNumberFormat="1" applyFont="1" applyFill="1" applyBorder="1" applyAlignment="1">
      <alignment horizontal="center" vertical="center"/>
    </xf>
    <xf numFmtId="204" fontId="116" fillId="12" borderId="27" xfId="3" applyNumberFormat="1" applyFont="1" applyFill="1" applyBorder="1" applyAlignment="1">
      <alignment horizontal="center" vertical="center"/>
    </xf>
    <xf numFmtId="203" fontId="12" fillId="0" borderId="19" xfId="197" applyNumberFormat="1" applyFont="1" applyBorder="1" applyAlignment="1">
      <alignment horizontal="center" vertical="center"/>
    </xf>
    <xf numFmtId="203" fontId="13" fillId="10" borderId="7" xfId="197" applyNumberFormat="1" applyFont="1" applyFill="1" applyBorder="1" applyAlignment="1">
      <alignment horizontal="center" vertical="center"/>
    </xf>
    <xf numFmtId="203" fontId="13" fillId="10" borderId="4" xfId="197" applyNumberFormat="1" applyFont="1" applyFill="1" applyBorder="1" applyAlignment="1">
      <alignment horizontal="center" vertical="center"/>
    </xf>
    <xf numFmtId="204" fontId="13" fillId="10" borderId="5" xfId="3" applyNumberFormat="1" applyFont="1" applyFill="1" applyBorder="1" applyAlignment="1">
      <alignment horizontal="center" vertical="center"/>
    </xf>
    <xf numFmtId="204" fontId="13" fillId="11" borderId="5" xfId="3" applyNumberFormat="1" applyFont="1" applyFill="1" applyBorder="1" applyAlignment="1">
      <alignment horizontal="center" vertical="center"/>
    </xf>
    <xf numFmtId="202" fontId="13" fillId="11" borderId="5" xfId="3" applyNumberFormat="1" applyFont="1" applyFill="1" applyBorder="1" applyAlignment="1">
      <alignment horizontal="center" vertical="center"/>
    </xf>
    <xf numFmtId="0" fontId="0" fillId="0" borderId="20" xfId="0" applyBorder="1">
      <alignment vertical="center"/>
    </xf>
    <xf numFmtId="0" fontId="0" fillId="0" borderId="10" xfId="0" applyBorder="1">
      <alignment vertical="center"/>
    </xf>
    <xf numFmtId="0" fontId="104" fillId="10" borderId="25" xfId="197" applyFont="1" applyFill="1" applyBorder="1" applyAlignment="1">
      <alignment horizontal="center" vertical="center"/>
    </xf>
    <xf numFmtId="203" fontId="13" fillId="12" borderId="27" xfId="197" applyNumberFormat="1" applyFont="1" applyFill="1" applyBorder="1" applyAlignment="1">
      <alignment horizontal="center" vertical="center"/>
    </xf>
    <xf numFmtId="0" fontId="109" fillId="0" borderId="0" xfId="0" applyFont="1" applyAlignment="1">
      <alignment horizontal="right" vertical="center"/>
    </xf>
    <xf numFmtId="0" fontId="117" fillId="0" borderId="0" xfId="0" applyFont="1" applyAlignment="1">
      <alignment horizontal="center" vertical="center" wrapText="1"/>
    </xf>
  </cellXfs>
  <cellStyles count="22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Comma  - Style7 16" xfId="49"/>
    <cellStyle name="Accent6 - 40% 8 8" xfId="50"/>
    <cellStyle name="Accent3 3 14" xfId="51"/>
    <cellStyle name="Accent4 3" xfId="52"/>
    <cellStyle name="Accent1 - 40% 8 12" xfId="53"/>
    <cellStyle name="强调 1 5" xfId="54"/>
    <cellStyle name="Prefilled 5 9" xfId="55"/>
    <cellStyle name="常规 2 2 7 2 2 14" xfId="56"/>
    <cellStyle name="Accent6 - 40% 8 12" xfId="57"/>
    <cellStyle name="Accent1 - 60% 12 3" xfId="58"/>
    <cellStyle name="表标题 4 5" xfId="59"/>
    <cellStyle name="Accent4 - 20% 10 4" xfId="60"/>
    <cellStyle name="Accent1 7 14" xfId="61"/>
    <cellStyle name="Accent3 - 40% 6 11" xfId="62"/>
    <cellStyle name="Accent3 - 20% 4 10" xfId="63"/>
    <cellStyle name="Accent4 - 40% 8 8 2" xfId="64"/>
    <cellStyle name="Calc Currency (0) 3" xfId="65"/>
    <cellStyle name="Accent2 9 5" xfId="66"/>
    <cellStyle name="好_2012年调整预算 5 15" xfId="67"/>
    <cellStyle name="SHADEDSTORES 4 2 6 3" xfId="68"/>
    <cellStyle name="Accent6 - 60% 8 2 3" xfId="69"/>
    <cellStyle name="20% - 强调文字颜色 5 5 2" xfId="70"/>
    <cellStyle name="Accent4 - 60% 11 9" xfId="71"/>
    <cellStyle name="Input [yellow] 2 5 4" xfId="72"/>
    <cellStyle name="Accent5 - 20% 11 8 2" xfId="73"/>
    <cellStyle name="40% - 强调文字颜色 4 2 4 2" xfId="74"/>
    <cellStyle name="Accent3 7 10" xfId="75"/>
    <cellStyle name="40% - 强调文字颜色 6 2 6" xfId="76"/>
    <cellStyle name="Accent2 - 20% 8 4" xfId="77"/>
    <cellStyle name="差_2012-2013年结算140424李爱民 6 14" xfId="78"/>
    <cellStyle name="未定义 2 7" xfId="79"/>
    <cellStyle name="Accent3 - 40% 18 2" xfId="80"/>
    <cellStyle name="Accent5 14" xfId="81"/>
    <cellStyle name="Accent4 - 60% 2 11" xfId="82"/>
    <cellStyle name="Header2 8" xfId="83"/>
    <cellStyle name="Accent2 9 13" xfId="84"/>
    <cellStyle name="Accent2 - 40% 5 11" xfId="85"/>
    <cellStyle name="好_2015年开发区收支预算表20150826定稿（加科技明细）结算后调整 27" xfId="86"/>
    <cellStyle name="entry box 2 2 3" xfId="87"/>
    <cellStyle name="小数 10 15" xfId="88"/>
    <cellStyle name="Linked Cells" xfId="89"/>
    <cellStyle name="PSDate 7" xfId="90"/>
    <cellStyle name="Accent6 6 12" xfId="91"/>
    <cellStyle name="差_Book1 9" xfId="92"/>
    <cellStyle name="好_（定稿）2013年开发区区域内税收汇总03版 2" xfId="93"/>
    <cellStyle name="常规 6" xfId="94"/>
    <cellStyle name="t 2 7" xfId="95"/>
    <cellStyle name="_一四星酒店方案 6 3" xfId="96"/>
    <cellStyle name="Accent6 7 9" xfId="97"/>
    <cellStyle name="60% - 强调文字颜色 3 2 4" xfId="98"/>
    <cellStyle name="差_元-3月开发区税收收入完成情况表 2 9" xfId="99"/>
    <cellStyle name="Total 3 6" xfId="100"/>
    <cellStyle name="Grey 4" xfId="101"/>
    <cellStyle name="Entered 2 5" xfId="102"/>
    <cellStyle name="貨幣 [0]_DDC Panel Order form" xfId="103"/>
    <cellStyle name="_Book1_2 6 2" xfId="104"/>
    <cellStyle name="PSInt 11 3" xfId="105"/>
    <cellStyle name="Accent1 - 60% 16" xfId="106"/>
    <cellStyle name="PSChar 2" xfId="107"/>
    <cellStyle name="差_2015年开发区收支预算表20150301 2 10" xfId="108"/>
    <cellStyle name="Percent [2] 9" xfId="109"/>
    <cellStyle name="Accent6 - 60% 7" xfId="110"/>
    <cellStyle name="数字 5 15" xfId="111"/>
    <cellStyle name="Copied 2 4" xfId="112"/>
    <cellStyle name="_2004年县市财政收支情况 5" xfId="113"/>
    <cellStyle name="标题 3 2 4" xfId="114"/>
    <cellStyle name="20% - 强调文字颜色 2 2" xfId="115"/>
    <cellStyle name="40% - 强调文字颜色 1 5 2" xfId="116"/>
    <cellStyle name="Accent5 7 10" xfId="117"/>
    <cellStyle name="60% - 强调文字颜色 1 5" xfId="118"/>
    <cellStyle name="_咸宁市直2013年政府基建支出预算表（一上)" xfId="119"/>
    <cellStyle name="Date 5" xfId="120"/>
    <cellStyle name="Normal_!!!GO" xfId="121"/>
    <cellStyle name="货币 2 8 16" xfId="122"/>
    <cellStyle name="Input Cells 2" xfId="123"/>
    <cellStyle name="40% - 强调文字颜色 2 3 2" xfId="124"/>
    <cellStyle name="解释性文本 7" xfId="125"/>
    <cellStyle name="强调 2 6" xfId="126"/>
    <cellStyle name="PSSpacer 2 8" xfId="127"/>
    <cellStyle name="40% - 强调文字颜色 3 2 4 2" xfId="128"/>
    <cellStyle name="编号 2" xfId="129"/>
    <cellStyle name="标题 4 7" xfId="130"/>
    <cellStyle name="Percent_!!!GO" xfId="131"/>
    <cellStyle name="_Book1_1_Book1 6" xfId="132"/>
    <cellStyle name="标题 2 2 5" xfId="133"/>
    <cellStyle name="PSDec 8" xfId="134"/>
    <cellStyle name="Comma [0] 16" xfId="135"/>
    <cellStyle name="Header1 6" xfId="136"/>
    <cellStyle name="60% - 强调文字颜色 2 6" xfId="137"/>
    <cellStyle name="HEADING2 3" xfId="138"/>
    <cellStyle name="超级链接 9" xfId="139"/>
    <cellStyle name="后继超链接 7" xfId="140"/>
    <cellStyle name="标题 1 2 2" xfId="141"/>
    <cellStyle name="好_Book1 12 15" xfId="142"/>
    <cellStyle name="60% - 强调文字颜色 4 2 4" xfId="143"/>
    <cellStyle name="RevList 3" xfId="144"/>
    <cellStyle name="输出 7" xfId="145"/>
    <cellStyle name="regstoresfromspecstores 10 3" xfId="146"/>
    <cellStyle name="后继超级链接 9" xfId="147"/>
    <cellStyle name="常规_2015年开发区收支预算表20150301" xfId="148"/>
    <cellStyle name="千位_ 方正PC" xfId="149"/>
    <cellStyle name="部门" xfId="150"/>
    <cellStyle name="常规_收支表" xfId="151"/>
    <cellStyle name="注释 7" xfId="152"/>
    <cellStyle name="Normal - Style1" xfId="153"/>
    <cellStyle name="强调 3 9" xfId="154"/>
    <cellStyle name="差_Book1 11 15" xfId="155"/>
    <cellStyle name="Body 2 12" xfId="156"/>
    <cellStyle name="常规 3 32 2" xfId="157"/>
    <cellStyle name="Comma_!!!GO" xfId="158"/>
    <cellStyle name="HEADING1 6" xfId="159"/>
    <cellStyle name="Pourcentage_pldt" xfId="160"/>
    <cellStyle name="Moneda_96 Risk" xfId="161"/>
    <cellStyle name="借出原因" xfId="162"/>
    <cellStyle name="常规_2015年元-12月收支" xfId="163"/>
    <cellStyle name="Norma,_laroux_4_营业在建 (2)_E21" xfId="164"/>
    <cellStyle name="强调文字颜色 3 7" xfId="165"/>
    <cellStyle name="捠壿_Region Orders (2)" xfId="166"/>
    <cellStyle name="per.style" xfId="167"/>
    <cellStyle name="Milliers [0]_!!!GO" xfId="168"/>
    <cellStyle name="分级显示行_1_13区汇总" xfId="169"/>
    <cellStyle name="霓付_95" xfId="170"/>
    <cellStyle name="昗弨_Pacific Region P&amp;L" xfId="171"/>
    <cellStyle name="检查单元格 7" xfId="172"/>
    <cellStyle name="Hyperlink_VERA" xfId="173"/>
    <cellStyle name="一般_EUitemdb-imp2c-add" xfId="174"/>
    <cellStyle name="Standard_AREAS" xfId="175"/>
    <cellStyle name="HEADINGSTOP" xfId="176"/>
    <cellStyle name="Moneda [0]_96 Risk" xfId="177"/>
    <cellStyle name="no dec" xfId="178"/>
    <cellStyle name="强调文字颜色 6 7" xfId="179"/>
    <cellStyle name="常规_2014年开发区管委会部门预算收支表（使用）" xfId="180"/>
    <cellStyle name="输入 7" xfId="181"/>
    <cellStyle name="args.style" xfId="182"/>
    <cellStyle name="标题 6" xfId="183"/>
    <cellStyle name="Currency_!!!GO" xfId="184"/>
    <cellStyle name="Currency1" xfId="185"/>
    <cellStyle name="Fixed 4" xfId="186"/>
    <cellStyle name="适中 7" xfId="187"/>
    <cellStyle name="汇总 7" xfId="188"/>
    <cellStyle name="HEADINGS" xfId="189"/>
    <cellStyle name="Subtotal" xfId="190"/>
    <cellStyle name="comma zerodec" xfId="191"/>
    <cellStyle name="specstores" xfId="192"/>
    <cellStyle name="貨幣_DDC Panel Order form" xfId="193"/>
    <cellStyle name="PSHeading" xfId="194"/>
    <cellStyle name="Millares [0]_96 Risk" xfId="195"/>
    <cellStyle name="数量" xfId="196"/>
    <cellStyle name="常规_2012年预算收支总表(人大)" xfId="197"/>
    <cellStyle name="商品名称" xfId="198"/>
    <cellStyle name="计算 7" xfId="199"/>
    <cellStyle name="烹拳_95" xfId="200"/>
    <cellStyle name="6mal" xfId="201"/>
    <cellStyle name="千分位[0]_DDC Panel Order form" xfId="202"/>
    <cellStyle name="强调文字颜色 2 7" xfId="203"/>
    <cellStyle name="Millares_96 Risk" xfId="204"/>
    <cellStyle name="标题1" xfId="205"/>
    <cellStyle name="Dollar (zero dec)" xfId="206"/>
    <cellStyle name="霓付 [0]_95" xfId="207"/>
    <cellStyle name="强调文字颜色 1 7" xfId="208"/>
    <cellStyle name="Milliers_!!!GO" xfId="209"/>
    <cellStyle name="New Times Roman" xfId="210"/>
    <cellStyle name="Mon閠aire [0]_!!!GO" xfId="211"/>
    <cellStyle name="Ç¥ÁØ_ÀÎÀç°³¹ß¿ø" xfId="212"/>
    <cellStyle name="分级显示列_1_Book1" xfId="213"/>
    <cellStyle name="ColLevel_0" xfId="214"/>
    <cellStyle name="钎霖_4岿角利" xfId="215"/>
    <cellStyle name="警告文本 7" xfId="216"/>
    <cellStyle name="烹拳 [0]_95" xfId="217"/>
    <cellStyle name="链接单元格 7" xfId="218"/>
    <cellStyle name="日期" xfId="219"/>
    <cellStyle name="捠壿 [0.00]_Region Orders (2)" xfId="22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tyles" Target="styles.xml"/><Relationship Id="rId26" Type="http://schemas.openxmlformats.org/officeDocument/2006/relationships/sharedStrings" Target="sharedString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5"/>
  <sheetViews>
    <sheetView workbookViewId="0">
      <selection activeCell="A1" sqref="A1:N35"/>
    </sheetView>
  </sheetViews>
  <sheetFormatPr defaultColWidth="9" defaultRowHeight="14.4"/>
  <sheetData>
    <row r="1" spans="1:14">
      <c r="A1" s="625" t="s">
        <v>0</v>
      </c>
      <c r="B1" s="557"/>
      <c r="C1" s="557"/>
      <c r="D1" s="557"/>
      <c r="E1" s="557"/>
      <c r="F1" s="557"/>
      <c r="G1" s="557"/>
      <c r="H1" s="557"/>
      <c r="I1" s="557"/>
      <c r="J1" s="557"/>
      <c r="K1" s="557"/>
      <c r="L1" s="557"/>
      <c r="M1" s="557"/>
      <c r="N1" s="557"/>
    </row>
    <row r="2" spans="1:14">
      <c r="A2" s="557"/>
      <c r="B2" s="557"/>
      <c r="C2" s="557"/>
      <c r="D2" s="557"/>
      <c r="E2" s="557"/>
      <c r="F2" s="557"/>
      <c r="G2" s="557"/>
      <c r="H2" s="557"/>
      <c r="I2" s="557"/>
      <c r="J2" s="557"/>
      <c r="K2" s="557"/>
      <c r="L2" s="557"/>
      <c r="M2" s="557"/>
      <c r="N2" s="557"/>
    </row>
    <row r="3" spans="1:14">
      <c r="A3" s="557"/>
      <c r="B3" s="557"/>
      <c r="C3" s="557"/>
      <c r="D3" s="557"/>
      <c r="E3" s="557"/>
      <c r="F3" s="557"/>
      <c r="G3" s="557"/>
      <c r="H3" s="557"/>
      <c r="I3" s="557"/>
      <c r="J3" s="557"/>
      <c r="K3" s="557"/>
      <c r="L3" s="557"/>
      <c r="M3" s="557"/>
      <c r="N3" s="557"/>
    </row>
    <row r="4" spans="1:14">
      <c r="A4" s="557"/>
      <c r="B4" s="557"/>
      <c r="C4" s="557"/>
      <c r="D4" s="557"/>
      <c r="E4" s="557"/>
      <c r="F4" s="557"/>
      <c r="G4" s="557"/>
      <c r="H4" s="557"/>
      <c r="I4" s="557"/>
      <c r="J4" s="557"/>
      <c r="K4" s="557"/>
      <c r="L4" s="557"/>
      <c r="M4" s="557"/>
      <c r="N4" s="557"/>
    </row>
    <row r="5" spans="1:14">
      <c r="A5" s="557"/>
      <c r="B5" s="557"/>
      <c r="C5" s="557"/>
      <c r="D5" s="557"/>
      <c r="E5" s="557"/>
      <c r="F5" s="557"/>
      <c r="G5" s="557"/>
      <c r="H5" s="557"/>
      <c r="I5" s="557"/>
      <c r="J5" s="557"/>
      <c r="K5" s="557"/>
      <c r="L5" s="557"/>
      <c r="M5" s="557"/>
      <c r="N5" s="557"/>
    </row>
    <row r="6" spans="1:14">
      <c r="A6" s="557"/>
      <c r="B6" s="557"/>
      <c r="C6" s="557"/>
      <c r="D6" s="557"/>
      <c r="E6" s="557"/>
      <c r="F6" s="557"/>
      <c r="G6" s="557"/>
      <c r="H6" s="557"/>
      <c r="I6" s="557"/>
      <c r="J6" s="557"/>
      <c r="K6" s="557"/>
      <c r="L6" s="557"/>
      <c r="M6" s="557"/>
      <c r="N6" s="557"/>
    </row>
    <row r="7" spans="1:14">
      <c r="A7" s="557"/>
      <c r="B7" s="557"/>
      <c r="C7" s="557"/>
      <c r="D7" s="557"/>
      <c r="E7" s="557"/>
      <c r="F7" s="557"/>
      <c r="G7" s="557"/>
      <c r="H7" s="557"/>
      <c r="I7" s="557"/>
      <c r="J7" s="557"/>
      <c r="K7" s="557"/>
      <c r="L7" s="557"/>
      <c r="M7" s="557"/>
      <c r="N7" s="557"/>
    </row>
    <row r="8" spans="1:14">
      <c r="A8" s="557"/>
      <c r="B8" s="557"/>
      <c r="C8" s="557"/>
      <c r="D8" s="557"/>
      <c r="E8" s="557"/>
      <c r="F8" s="557"/>
      <c r="G8" s="557"/>
      <c r="H8" s="557"/>
      <c r="I8" s="557"/>
      <c r="J8" s="557"/>
      <c r="K8" s="557"/>
      <c r="L8" s="557"/>
      <c r="M8" s="557"/>
      <c r="N8" s="557"/>
    </row>
    <row r="9" spans="1:14">
      <c r="A9" s="557"/>
      <c r="B9" s="557"/>
      <c r="C9" s="557"/>
      <c r="D9" s="557"/>
      <c r="E9" s="557"/>
      <c r="F9" s="557"/>
      <c r="G9" s="557"/>
      <c r="H9" s="557"/>
      <c r="I9" s="557"/>
      <c r="J9" s="557"/>
      <c r="K9" s="557"/>
      <c r="L9" s="557"/>
      <c r="M9" s="557"/>
      <c r="N9" s="557"/>
    </row>
    <row r="10" spans="1:14">
      <c r="A10" s="557"/>
      <c r="B10" s="557"/>
      <c r="C10" s="557"/>
      <c r="D10" s="557"/>
      <c r="E10" s="557"/>
      <c r="F10" s="557"/>
      <c r="G10" s="557"/>
      <c r="H10" s="557"/>
      <c r="I10" s="557"/>
      <c r="J10" s="557"/>
      <c r="K10" s="557"/>
      <c r="L10" s="557"/>
      <c r="M10" s="557"/>
      <c r="N10" s="557"/>
    </row>
    <row r="11" spans="1:14">
      <c r="A11" s="557"/>
      <c r="B11" s="557"/>
      <c r="C11" s="557"/>
      <c r="D11" s="557"/>
      <c r="E11" s="557"/>
      <c r="F11" s="557"/>
      <c r="G11" s="557"/>
      <c r="H11" s="557"/>
      <c r="I11" s="557"/>
      <c r="J11" s="557"/>
      <c r="K11" s="557"/>
      <c r="L11" s="557"/>
      <c r="M11" s="557"/>
      <c r="N11" s="557"/>
    </row>
    <row r="12" spans="1:14">
      <c r="A12" s="557"/>
      <c r="B12" s="557"/>
      <c r="C12" s="557"/>
      <c r="D12" s="557"/>
      <c r="E12" s="557"/>
      <c r="F12" s="557"/>
      <c r="G12" s="557"/>
      <c r="H12" s="557"/>
      <c r="I12" s="557"/>
      <c r="J12" s="557"/>
      <c r="K12" s="557"/>
      <c r="L12" s="557"/>
      <c r="M12" s="557"/>
      <c r="N12" s="557"/>
    </row>
    <row r="13" spans="1:14">
      <c r="A13" s="557"/>
      <c r="B13" s="557"/>
      <c r="C13" s="557"/>
      <c r="D13" s="557"/>
      <c r="E13" s="557"/>
      <c r="F13" s="557"/>
      <c r="G13" s="557"/>
      <c r="H13" s="557"/>
      <c r="I13" s="557"/>
      <c r="J13" s="557"/>
      <c r="K13" s="557"/>
      <c r="L13" s="557"/>
      <c r="M13" s="557"/>
      <c r="N13" s="557"/>
    </row>
    <row r="14" spans="1:14">
      <c r="A14" s="557"/>
      <c r="B14" s="557"/>
      <c r="C14" s="557"/>
      <c r="D14" s="557"/>
      <c r="E14" s="557"/>
      <c r="F14" s="557"/>
      <c r="G14" s="557"/>
      <c r="H14" s="557"/>
      <c r="I14" s="557"/>
      <c r="J14" s="557"/>
      <c r="K14" s="557"/>
      <c r="L14" s="557"/>
      <c r="M14" s="557"/>
      <c r="N14" s="557"/>
    </row>
    <row r="15" spans="1:14">
      <c r="A15" s="557"/>
      <c r="B15" s="557"/>
      <c r="C15" s="557"/>
      <c r="D15" s="557"/>
      <c r="E15" s="557"/>
      <c r="F15" s="557"/>
      <c r="G15" s="557"/>
      <c r="H15" s="557"/>
      <c r="I15" s="557"/>
      <c r="J15" s="557"/>
      <c r="K15" s="557"/>
      <c r="L15" s="557"/>
      <c r="M15" s="557"/>
      <c r="N15" s="557"/>
    </row>
    <row r="16" spans="1:14">
      <c r="A16" s="557"/>
      <c r="B16" s="557"/>
      <c r="C16" s="557"/>
      <c r="D16" s="557"/>
      <c r="E16" s="557"/>
      <c r="F16" s="557"/>
      <c r="G16" s="557"/>
      <c r="H16" s="557"/>
      <c r="I16" s="557"/>
      <c r="J16" s="557"/>
      <c r="K16" s="557"/>
      <c r="L16" s="557"/>
      <c r="M16" s="557"/>
      <c r="N16" s="557"/>
    </row>
    <row r="17" spans="1:14">
      <c r="A17" s="557"/>
      <c r="B17" s="557"/>
      <c r="C17" s="557"/>
      <c r="D17" s="557"/>
      <c r="E17" s="557"/>
      <c r="F17" s="557"/>
      <c r="G17" s="557"/>
      <c r="H17" s="557"/>
      <c r="I17" s="557"/>
      <c r="J17" s="557"/>
      <c r="K17" s="557"/>
      <c r="L17" s="557"/>
      <c r="M17" s="557"/>
      <c r="N17" s="557"/>
    </row>
    <row r="18" spans="1:14">
      <c r="A18" s="557"/>
      <c r="B18" s="557"/>
      <c r="C18" s="557"/>
      <c r="D18" s="557"/>
      <c r="E18" s="557"/>
      <c r="F18" s="557"/>
      <c r="G18" s="557"/>
      <c r="H18" s="557"/>
      <c r="I18" s="557"/>
      <c r="J18" s="557"/>
      <c r="K18" s="557"/>
      <c r="L18" s="557"/>
      <c r="M18" s="557"/>
      <c r="N18" s="557"/>
    </row>
    <row r="19" spans="1:14">
      <c r="A19" s="557"/>
      <c r="B19" s="557"/>
      <c r="C19" s="557"/>
      <c r="D19" s="557"/>
      <c r="E19" s="557"/>
      <c r="F19" s="557"/>
      <c r="G19" s="557"/>
      <c r="H19" s="557"/>
      <c r="I19" s="557"/>
      <c r="J19" s="557"/>
      <c r="K19" s="557"/>
      <c r="L19" s="557"/>
      <c r="M19" s="557"/>
      <c r="N19" s="557"/>
    </row>
    <row r="20" spans="1:14">
      <c r="A20" s="557"/>
      <c r="B20" s="557"/>
      <c r="C20" s="557"/>
      <c r="D20" s="557"/>
      <c r="E20" s="557"/>
      <c r="F20" s="557"/>
      <c r="G20" s="557"/>
      <c r="H20" s="557"/>
      <c r="I20" s="557"/>
      <c r="J20" s="557"/>
      <c r="K20" s="557"/>
      <c r="L20" s="557"/>
      <c r="M20" s="557"/>
      <c r="N20" s="557"/>
    </row>
    <row r="21" spans="1:14">
      <c r="A21" s="557"/>
      <c r="B21" s="557"/>
      <c r="C21" s="557"/>
      <c r="D21" s="557"/>
      <c r="E21" s="557"/>
      <c r="F21" s="557"/>
      <c r="G21" s="557"/>
      <c r="H21" s="557"/>
      <c r="I21" s="557"/>
      <c r="J21" s="557"/>
      <c r="K21" s="557"/>
      <c r="L21" s="557"/>
      <c r="M21" s="557"/>
      <c r="N21" s="557"/>
    </row>
    <row r="22" spans="1:14">
      <c r="A22" s="557"/>
      <c r="B22" s="557"/>
      <c r="C22" s="557"/>
      <c r="D22" s="557"/>
      <c r="E22" s="557"/>
      <c r="F22" s="557"/>
      <c r="G22" s="557"/>
      <c r="H22" s="557"/>
      <c r="I22" s="557"/>
      <c r="J22" s="557"/>
      <c r="K22" s="557"/>
      <c r="L22" s="557"/>
      <c r="M22" s="557"/>
      <c r="N22" s="557"/>
    </row>
    <row r="23" spans="1:14">
      <c r="A23" s="557"/>
      <c r="B23" s="557"/>
      <c r="C23" s="557"/>
      <c r="D23" s="557"/>
      <c r="E23" s="557"/>
      <c r="F23" s="557"/>
      <c r="G23" s="557"/>
      <c r="H23" s="557"/>
      <c r="I23" s="557"/>
      <c r="J23" s="557"/>
      <c r="K23" s="557"/>
      <c r="L23" s="557"/>
      <c r="M23" s="557"/>
      <c r="N23" s="557"/>
    </row>
    <row r="24" spans="1:14">
      <c r="A24" s="557"/>
      <c r="B24" s="557"/>
      <c r="C24" s="557"/>
      <c r="D24" s="557"/>
      <c r="E24" s="557"/>
      <c r="F24" s="557"/>
      <c r="G24" s="557"/>
      <c r="H24" s="557"/>
      <c r="I24" s="557"/>
      <c r="J24" s="557"/>
      <c r="K24" s="557"/>
      <c r="L24" s="557"/>
      <c r="M24" s="557"/>
      <c r="N24" s="557"/>
    </row>
    <row r="25" spans="1:14">
      <c r="A25" s="557"/>
      <c r="B25" s="557"/>
      <c r="C25" s="557"/>
      <c r="D25" s="557"/>
      <c r="E25" s="557"/>
      <c r="F25" s="557"/>
      <c r="G25" s="557"/>
      <c r="H25" s="557"/>
      <c r="I25" s="557"/>
      <c r="J25" s="557"/>
      <c r="K25" s="557"/>
      <c r="L25" s="557"/>
      <c r="M25" s="557"/>
      <c r="N25" s="557"/>
    </row>
    <row r="26" spans="1:14">
      <c r="A26" s="557"/>
      <c r="B26" s="557"/>
      <c r="C26" s="557"/>
      <c r="D26" s="557"/>
      <c r="E26" s="557"/>
      <c r="F26" s="557"/>
      <c r="G26" s="557"/>
      <c r="H26" s="557"/>
      <c r="I26" s="557"/>
      <c r="J26" s="557"/>
      <c r="K26" s="557"/>
      <c r="L26" s="557"/>
      <c r="M26" s="557"/>
      <c r="N26" s="557"/>
    </row>
    <row r="27" spans="1:14">
      <c r="A27" s="557"/>
      <c r="B27" s="557"/>
      <c r="C27" s="557"/>
      <c r="D27" s="557"/>
      <c r="E27" s="557"/>
      <c r="F27" s="557"/>
      <c r="G27" s="557"/>
      <c r="H27" s="557"/>
      <c r="I27" s="557"/>
      <c r="J27" s="557"/>
      <c r="K27" s="557"/>
      <c r="L27" s="557"/>
      <c r="M27" s="557"/>
      <c r="N27" s="557"/>
    </row>
    <row r="28" spans="1:14">
      <c r="A28" s="557"/>
      <c r="B28" s="557"/>
      <c r="C28" s="557"/>
      <c r="D28" s="557"/>
      <c r="E28" s="557"/>
      <c r="F28" s="557"/>
      <c r="G28" s="557"/>
      <c r="H28" s="557"/>
      <c r="I28" s="557"/>
      <c r="J28" s="557"/>
      <c r="K28" s="557"/>
      <c r="L28" s="557"/>
      <c r="M28" s="557"/>
      <c r="N28" s="557"/>
    </row>
    <row r="29" spans="1:14">
      <c r="A29" s="557"/>
      <c r="B29" s="557"/>
      <c r="C29" s="557"/>
      <c r="D29" s="557"/>
      <c r="E29" s="557"/>
      <c r="F29" s="557"/>
      <c r="G29" s="557"/>
      <c r="H29" s="557"/>
      <c r="I29" s="557"/>
      <c r="J29" s="557"/>
      <c r="K29" s="557"/>
      <c r="L29" s="557"/>
      <c r="M29" s="557"/>
      <c r="N29" s="557"/>
    </row>
    <row r="30" spans="1:14">
      <c r="A30" s="557"/>
      <c r="B30" s="557"/>
      <c r="C30" s="557"/>
      <c r="D30" s="557"/>
      <c r="E30" s="557"/>
      <c r="F30" s="557"/>
      <c r="G30" s="557"/>
      <c r="H30" s="557"/>
      <c r="I30" s="557"/>
      <c r="J30" s="557"/>
      <c r="K30" s="557"/>
      <c r="L30" s="557"/>
      <c r="M30" s="557"/>
      <c r="N30" s="557"/>
    </row>
    <row r="31" spans="1:14">
      <c r="A31" s="557"/>
      <c r="B31" s="557"/>
      <c r="C31" s="557"/>
      <c r="D31" s="557"/>
      <c r="E31" s="557"/>
      <c r="F31" s="557"/>
      <c r="G31" s="557"/>
      <c r="H31" s="557"/>
      <c r="I31" s="557"/>
      <c r="J31" s="557"/>
      <c r="K31" s="557"/>
      <c r="L31" s="557"/>
      <c r="M31" s="557"/>
      <c r="N31" s="557"/>
    </row>
    <row r="32" spans="1:14">
      <c r="A32" s="557"/>
      <c r="B32" s="557"/>
      <c r="C32" s="557"/>
      <c r="D32" s="557"/>
      <c r="E32" s="557"/>
      <c r="F32" s="557"/>
      <c r="G32" s="557"/>
      <c r="H32" s="557"/>
      <c r="I32" s="557"/>
      <c r="J32" s="557"/>
      <c r="K32" s="557"/>
      <c r="L32" s="557"/>
      <c r="M32" s="557"/>
      <c r="N32" s="557"/>
    </row>
    <row r="33" spans="1:14">
      <c r="A33" s="557"/>
      <c r="B33" s="557"/>
      <c r="C33" s="557"/>
      <c r="D33" s="557"/>
      <c r="E33" s="557"/>
      <c r="F33" s="557"/>
      <c r="G33" s="557"/>
      <c r="H33" s="557"/>
      <c r="I33" s="557"/>
      <c r="J33" s="557"/>
      <c r="K33" s="557"/>
      <c r="L33" s="557"/>
      <c r="M33" s="557"/>
      <c r="N33" s="557"/>
    </row>
    <row r="34" spans="1:14">
      <c r="A34" s="557"/>
      <c r="B34" s="557"/>
      <c r="C34" s="557"/>
      <c r="D34" s="557"/>
      <c r="E34" s="557"/>
      <c r="F34" s="557"/>
      <c r="G34" s="557"/>
      <c r="H34" s="557"/>
      <c r="I34" s="557"/>
      <c r="J34" s="557"/>
      <c r="K34" s="557"/>
      <c r="L34" s="557"/>
      <c r="M34" s="557"/>
      <c r="N34" s="557"/>
    </row>
    <row r="35" spans="1:14">
      <c r="A35" s="557"/>
      <c r="B35" s="557"/>
      <c r="C35" s="557"/>
      <c r="D35" s="557"/>
      <c r="E35" s="557"/>
      <c r="F35" s="557"/>
      <c r="G35" s="557"/>
      <c r="H35" s="557"/>
      <c r="I35" s="557"/>
      <c r="J35" s="557"/>
      <c r="K35" s="557"/>
      <c r="L35" s="557"/>
      <c r="M35" s="557"/>
      <c r="N35" s="557"/>
    </row>
  </sheetData>
  <mergeCells count="1">
    <mergeCell ref="A1:N35"/>
  </mergeCells>
  <pageMargins left="0.75" right="0.75" top="1" bottom="1" header="0.5" footer="0.5"/>
  <pageSetup paperSize="9" orientation="landscape"/>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2026年咸宁高新区预算收支情况表 "/>
  <dimension ref="A1:E70"/>
  <sheetViews>
    <sheetView topLeftCell="A64" workbookViewId="0">
      <selection activeCell="A1" sqref="A1:E1"/>
    </sheetView>
  </sheetViews>
  <sheetFormatPr defaultColWidth="9" defaultRowHeight="14.4" outlineLevelCol="4"/>
  <cols>
    <col min="1" max="1" width="34.7222222222222" customWidth="1"/>
    <col min="2" max="2" width="16.1296296296296" customWidth="1"/>
    <col min="3" max="5" width="22.75" customWidth="1"/>
    <col min="8" max="8" width="10.3796296296296"/>
  </cols>
  <sheetData>
    <row r="1" ht="25.8" spans="1:5">
      <c r="A1" s="489" t="s">
        <v>208</v>
      </c>
      <c r="B1" s="490"/>
      <c r="C1" s="490"/>
      <c r="D1" s="490"/>
      <c r="E1" s="490"/>
    </row>
    <row r="2" ht="16.35" spans="1:5">
      <c r="A2" s="491" t="s">
        <v>209</v>
      </c>
      <c r="B2" s="492" t="s">
        <v>100</v>
      </c>
      <c r="C2" s="492"/>
      <c r="D2" s="492"/>
      <c r="E2" s="492"/>
    </row>
    <row r="3" ht="31.95" spans="1:5">
      <c r="A3" s="493" t="s">
        <v>24</v>
      </c>
      <c r="B3" s="494" t="s">
        <v>184</v>
      </c>
      <c r="C3" s="494" t="s">
        <v>210</v>
      </c>
      <c r="D3" s="495" t="s">
        <v>27</v>
      </c>
      <c r="E3" s="496" t="s">
        <v>28</v>
      </c>
    </row>
    <row r="4" ht="27" customHeight="1" spans="1:5">
      <c r="A4" s="497" t="s">
        <v>29</v>
      </c>
      <c r="B4" s="498">
        <f>B5+B33</f>
        <v>539144.5</v>
      </c>
      <c r="C4" s="498">
        <f>C5+C33</f>
        <v>506289</v>
      </c>
      <c r="D4" s="498">
        <f t="shared" ref="D4:D11" si="0">C4-B4</f>
        <v>-32855.5</v>
      </c>
      <c r="E4" s="499">
        <f>D4/B4</f>
        <v>-0.0609400633781853</v>
      </c>
    </row>
    <row r="5" ht="18" customHeight="1" spans="1:5">
      <c r="A5" s="500" t="s">
        <v>30</v>
      </c>
      <c r="B5" s="501">
        <f>SUM(B6,B7,B32)</f>
        <v>376993.5</v>
      </c>
      <c r="C5" s="501">
        <f>C6+C7+C32</f>
        <v>420300</v>
      </c>
      <c r="D5" s="502">
        <f t="shared" si="0"/>
        <v>43306.5</v>
      </c>
      <c r="E5" s="503">
        <f t="shared" ref="E5:E11" si="1">D5/B5*100</f>
        <v>11.4873333359859</v>
      </c>
    </row>
    <row r="6" ht="18" customHeight="1" spans="1:5">
      <c r="A6" s="504" t="s">
        <v>31</v>
      </c>
      <c r="B6" s="502">
        <f>B9+B10/0.4*0.6+B11/0.4*0.6</f>
        <v>155930.5</v>
      </c>
      <c r="C6" s="502">
        <f>C9+C10/0.4*0.6+C11/0.4*0.6</f>
        <v>179000</v>
      </c>
      <c r="D6" s="502">
        <f t="shared" si="0"/>
        <v>23069.5</v>
      </c>
      <c r="E6" s="503">
        <f t="shared" si="1"/>
        <v>14.7947322685427</v>
      </c>
    </row>
    <row r="7" ht="18" customHeight="1" spans="1:5">
      <c r="A7" s="504" t="s">
        <v>32</v>
      </c>
      <c r="B7" s="501">
        <f>SUM(B8,B23)</f>
        <v>221063</v>
      </c>
      <c r="C7" s="501">
        <f>SUM(C8,C23)</f>
        <v>241300</v>
      </c>
      <c r="D7" s="502">
        <f t="shared" si="0"/>
        <v>20237</v>
      </c>
      <c r="E7" s="503">
        <f t="shared" si="1"/>
        <v>9.15440394819576</v>
      </c>
    </row>
    <row r="8" ht="24" customHeight="1" spans="1:5">
      <c r="A8" s="504" t="s">
        <v>33</v>
      </c>
      <c r="B8" s="505">
        <f>SUM(B9:B22)</f>
        <v>181755</v>
      </c>
      <c r="C8" s="505">
        <f>SUM(C9:C22)</f>
        <v>208600</v>
      </c>
      <c r="D8" s="502">
        <f t="shared" si="0"/>
        <v>26845</v>
      </c>
      <c r="E8" s="503">
        <f t="shared" si="1"/>
        <v>14.7698825341806</v>
      </c>
    </row>
    <row r="9" ht="18" customHeight="1" spans="1:5">
      <c r="A9" s="506" t="s">
        <v>34</v>
      </c>
      <c r="B9" s="243">
        <v>83542</v>
      </c>
      <c r="C9" s="507">
        <v>95900</v>
      </c>
      <c r="D9" s="502">
        <f t="shared" si="0"/>
        <v>12358</v>
      </c>
      <c r="E9" s="503">
        <f t="shared" si="1"/>
        <v>14.7925594311843</v>
      </c>
    </row>
    <row r="10" ht="18" customHeight="1" spans="1:5">
      <c r="A10" s="506" t="s">
        <v>35</v>
      </c>
      <c r="B10" s="243">
        <v>42358</v>
      </c>
      <c r="C10" s="507">
        <v>48600</v>
      </c>
      <c r="D10" s="502">
        <f t="shared" si="0"/>
        <v>6242</v>
      </c>
      <c r="E10" s="503">
        <f t="shared" si="1"/>
        <v>14.7362953869399</v>
      </c>
    </row>
    <row r="11" ht="18" customHeight="1" spans="1:5">
      <c r="A11" s="506" t="s">
        <v>36</v>
      </c>
      <c r="B11" s="243">
        <v>5901</v>
      </c>
      <c r="C11" s="507">
        <v>6800</v>
      </c>
      <c r="D11" s="502">
        <f t="shared" si="0"/>
        <v>899</v>
      </c>
      <c r="E11" s="508">
        <f t="shared" si="1"/>
        <v>15.2347059820369</v>
      </c>
    </row>
    <row r="12" ht="18" customHeight="1" spans="1:5">
      <c r="A12" s="506" t="s">
        <v>37</v>
      </c>
      <c r="B12" s="509">
        <v>73</v>
      </c>
      <c r="C12" s="507"/>
      <c r="D12" s="502"/>
      <c r="E12" s="508"/>
    </row>
    <row r="13" ht="18" customHeight="1" spans="1:5">
      <c r="A13" s="506" t="s">
        <v>185</v>
      </c>
      <c r="B13" s="243">
        <v>11140</v>
      </c>
      <c r="C13" s="507">
        <v>12800</v>
      </c>
      <c r="D13" s="502">
        <f t="shared" ref="D13:D21" si="2">C13-B13</f>
        <v>1660</v>
      </c>
      <c r="E13" s="508">
        <f t="shared" ref="E13:E21" si="3">D13/B13*100</f>
        <v>14.9012567324955</v>
      </c>
    </row>
    <row r="14" ht="18" customHeight="1" spans="1:5">
      <c r="A14" s="506" t="s">
        <v>39</v>
      </c>
      <c r="B14" s="243">
        <v>10783</v>
      </c>
      <c r="C14" s="507">
        <v>12400</v>
      </c>
      <c r="D14" s="502">
        <f t="shared" si="2"/>
        <v>1617</v>
      </c>
      <c r="E14" s="503">
        <f t="shared" si="3"/>
        <v>14.9958267643513</v>
      </c>
    </row>
    <row r="15" ht="18" customHeight="1" spans="1:5">
      <c r="A15" s="506" t="s">
        <v>40</v>
      </c>
      <c r="B15" s="243">
        <v>2982</v>
      </c>
      <c r="C15" s="507">
        <v>3400</v>
      </c>
      <c r="D15" s="502">
        <f t="shared" si="2"/>
        <v>418</v>
      </c>
      <c r="E15" s="503">
        <f t="shared" si="3"/>
        <v>14.0174379610999</v>
      </c>
    </row>
    <row r="16" ht="18" customHeight="1" spans="1:5">
      <c r="A16" s="506" t="s">
        <v>41</v>
      </c>
      <c r="B16" s="243">
        <v>7108</v>
      </c>
      <c r="C16" s="507">
        <v>8200</v>
      </c>
      <c r="D16" s="502">
        <f t="shared" si="2"/>
        <v>1092</v>
      </c>
      <c r="E16" s="503">
        <f t="shared" si="3"/>
        <v>15.3629712999437</v>
      </c>
    </row>
    <row r="17" ht="18" customHeight="1" spans="1:5">
      <c r="A17" s="506" t="s">
        <v>42</v>
      </c>
      <c r="B17" s="243">
        <v>3142</v>
      </c>
      <c r="C17" s="507">
        <v>3600</v>
      </c>
      <c r="D17" s="502">
        <f t="shared" si="2"/>
        <v>458</v>
      </c>
      <c r="E17" s="503">
        <f t="shared" si="3"/>
        <v>14.5767027371101</v>
      </c>
    </row>
    <row r="18" ht="18" customHeight="1" spans="1:5">
      <c r="A18" s="506" t="s">
        <v>43</v>
      </c>
      <c r="B18" s="510">
        <v>44</v>
      </c>
      <c r="C18" s="507">
        <v>100</v>
      </c>
      <c r="D18" s="502">
        <f t="shared" si="2"/>
        <v>56</v>
      </c>
      <c r="E18" s="503">
        <f t="shared" si="3"/>
        <v>127.272727272727</v>
      </c>
    </row>
    <row r="19" ht="18" customHeight="1" spans="1:5">
      <c r="A19" s="506" t="s">
        <v>44</v>
      </c>
      <c r="B19" s="243">
        <v>9379</v>
      </c>
      <c r="C19" s="507">
        <v>10700</v>
      </c>
      <c r="D19" s="502">
        <f t="shared" si="2"/>
        <v>1321</v>
      </c>
      <c r="E19" s="503">
        <f t="shared" si="3"/>
        <v>14.0846572129225</v>
      </c>
    </row>
    <row r="20" ht="18" customHeight="1" spans="1:5">
      <c r="A20" s="506" t="s">
        <v>45</v>
      </c>
      <c r="B20" s="243">
        <v>5147</v>
      </c>
      <c r="C20" s="507">
        <v>5900</v>
      </c>
      <c r="D20" s="502">
        <f t="shared" si="2"/>
        <v>753</v>
      </c>
      <c r="E20" s="503">
        <f t="shared" si="3"/>
        <v>14.6298814843598</v>
      </c>
    </row>
    <row r="21" ht="18" customHeight="1" spans="1:5">
      <c r="A21" s="506" t="s">
        <v>46</v>
      </c>
      <c r="B21" s="243">
        <v>156</v>
      </c>
      <c r="C21" s="507">
        <v>200</v>
      </c>
      <c r="D21" s="502">
        <f t="shared" si="2"/>
        <v>44</v>
      </c>
      <c r="E21" s="503">
        <f t="shared" si="3"/>
        <v>28.2051282051282</v>
      </c>
    </row>
    <row r="22" ht="18" customHeight="1" spans="1:5">
      <c r="A22" s="506" t="s">
        <v>47</v>
      </c>
      <c r="B22" s="511"/>
      <c r="C22" s="507"/>
      <c r="D22" s="502"/>
      <c r="E22" s="503"/>
    </row>
    <row r="23" ht="18" customHeight="1" spans="1:5">
      <c r="A23" s="504" t="s">
        <v>48</v>
      </c>
      <c r="B23" s="512">
        <f>SUM(B24:B31)</f>
        <v>39308</v>
      </c>
      <c r="C23" s="513">
        <f>SUM(C24:C31)</f>
        <v>32700</v>
      </c>
      <c r="D23" s="502">
        <f>C23-B23</f>
        <v>-6608</v>
      </c>
      <c r="E23" s="503">
        <f>D23/B23*100</f>
        <v>-16.8108273125064</v>
      </c>
    </row>
    <row r="24" ht="18" customHeight="1" spans="1:5">
      <c r="A24" s="506" t="s">
        <v>49</v>
      </c>
      <c r="B24" s="510">
        <v>12026</v>
      </c>
      <c r="C24" s="507">
        <v>14000</v>
      </c>
      <c r="D24" s="502">
        <f>C24-B24</f>
        <v>1974</v>
      </c>
      <c r="E24" s="503">
        <f>D24/B24*100</f>
        <v>16.4144353899884</v>
      </c>
    </row>
    <row r="25" ht="18" customHeight="1" spans="1:5">
      <c r="A25" s="506" t="s">
        <v>50</v>
      </c>
      <c r="B25" s="514"/>
      <c r="C25" s="507"/>
      <c r="D25" s="502"/>
      <c r="E25" s="503"/>
    </row>
    <row r="26" ht="18" customHeight="1" spans="1:5">
      <c r="A26" s="506" t="s">
        <v>51</v>
      </c>
      <c r="B26" s="510">
        <v>77</v>
      </c>
      <c r="C26" s="507"/>
      <c r="D26" s="502">
        <f>C26-B26</f>
        <v>-77</v>
      </c>
      <c r="E26" s="503">
        <f>D26/B26*100</f>
        <v>-100</v>
      </c>
    </row>
    <row r="27" ht="18" customHeight="1" spans="1:5">
      <c r="A27" s="506" t="s">
        <v>52</v>
      </c>
      <c r="B27" s="514"/>
      <c r="C27" s="507"/>
      <c r="D27" s="502"/>
      <c r="E27" s="503"/>
    </row>
    <row r="28" ht="18" customHeight="1" spans="1:5">
      <c r="A28" s="515" t="s">
        <v>53</v>
      </c>
      <c r="B28" s="510">
        <v>27205</v>
      </c>
      <c r="C28" s="507">
        <v>18700</v>
      </c>
      <c r="D28" s="502">
        <f>C28-B28</f>
        <v>-8505</v>
      </c>
      <c r="E28" s="503">
        <f>D28/B28*100</f>
        <v>-31.2626355449366</v>
      </c>
    </row>
    <row r="29" ht="18" customHeight="1" spans="1:5">
      <c r="A29" s="515" t="s">
        <v>54</v>
      </c>
      <c r="B29" s="510"/>
      <c r="C29" s="507"/>
      <c r="D29" s="502"/>
      <c r="E29" s="503"/>
    </row>
    <row r="30" ht="18" customHeight="1" spans="1:5">
      <c r="A30" s="506" t="s">
        <v>55</v>
      </c>
      <c r="B30" s="514"/>
      <c r="C30" s="516"/>
      <c r="D30" s="502"/>
      <c r="E30" s="503"/>
    </row>
    <row r="31" ht="18" customHeight="1" spans="1:5">
      <c r="A31" s="506" t="s">
        <v>56</v>
      </c>
      <c r="B31" s="514"/>
      <c r="C31" s="517"/>
      <c r="D31" s="502"/>
      <c r="E31" s="503"/>
    </row>
    <row r="32" ht="18" customHeight="1" spans="1:5">
      <c r="A32" s="504" t="s">
        <v>95</v>
      </c>
      <c r="B32" s="502"/>
      <c r="C32" s="502"/>
      <c r="D32" s="502"/>
      <c r="E32" s="503"/>
    </row>
    <row r="33" ht="18" customHeight="1" spans="1:5">
      <c r="A33" s="504" t="s">
        <v>58</v>
      </c>
      <c r="B33" s="501">
        <f>SUM(B34:B38)</f>
        <v>162151</v>
      </c>
      <c r="C33" s="501">
        <f>SUM(C34:C38)</f>
        <v>85989</v>
      </c>
      <c r="D33" s="502">
        <f t="shared" ref="D33:D42" si="4">C33-B33</f>
        <v>-76162</v>
      </c>
      <c r="E33" s="503">
        <f>D33/B33*100</f>
        <v>-46.9697997545498</v>
      </c>
    </row>
    <row r="34" ht="18" customHeight="1" spans="1:5">
      <c r="A34" s="504" t="s">
        <v>59</v>
      </c>
      <c r="B34" s="518">
        <v>71086</v>
      </c>
      <c r="C34" s="519">
        <v>80112</v>
      </c>
      <c r="D34" s="502">
        <f t="shared" si="4"/>
        <v>9026</v>
      </c>
      <c r="E34" s="503">
        <f>D34/B34*100</f>
        <v>12.6972962327322</v>
      </c>
    </row>
    <row r="35" ht="18" customHeight="1" spans="1:5">
      <c r="A35" s="504" t="s">
        <v>60</v>
      </c>
      <c r="B35" s="518">
        <v>84342</v>
      </c>
      <c r="C35" s="519"/>
      <c r="D35" s="502">
        <f t="shared" si="4"/>
        <v>-84342</v>
      </c>
      <c r="E35" s="503">
        <f>D35/B35*100</f>
        <v>-100</v>
      </c>
    </row>
    <row r="36" ht="18" customHeight="1" spans="1:5">
      <c r="A36" s="504" t="s">
        <v>186</v>
      </c>
      <c r="B36" s="520">
        <v>3812</v>
      </c>
      <c r="C36" s="521">
        <v>5574</v>
      </c>
      <c r="D36" s="501">
        <f t="shared" si="4"/>
        <v>1762</v>
      </c>
      <c r="E36" s="503">
        <f>D36/B36*100</f>
        <v>46.2224554039874</v>
      </c>
    </row>
    <row r="37" ht="18" customHeight="1" spans="1:5">
      <c r="A37" s="522" t="s">
        <v>187</v>
      </c>
      <c r="B37" s="520">
        <v>0</v>
      </c>
      <c r="C37" s="523"/>
      <c r="D37" s="501">
        <f t="shared" si="4"/>
        <v>0</v>
      </c>
      <c r="E37" s="503"/>
    </row>
    <row r="38" ht="18" customHeight="1" spans="1:5">
      <c r="A38" s="504" t="s">
        <v>188</v>
      </c>
      <c r="B38" s="524">
        <v>2911</v>
      </c>
      <c r="C38" s="525">
        <v>303</v>
      </c>
      <c r="D38" s="502">
        <f t="shared" si="4"/>
        <v>-2608</v>
      </c>
      <c r="E38" s="503">
        <f>D38/B38*100</f>
        <v>-89.5912057712126</v>
      </c>
    </row>
    <row r="39" ht="18" customHeight="1" spans="1:5">
      <c r="A39" s="526" t="s">
        <v>63</v>
      </c>
      <c r="B39" s="527">
        <f>B40+B60+B64</f>
        <v>539145.345</v>
      </c>
      <c r="C39" s="527">
        <f>C40+C60+C64</f>
        <v>506289</v>
      </c>
      <c r="D39" s="528">
        <f t="shared" si="4"/>
        <v>-32856.345</v>
      </c>
      <c r="E39" s="529">
        <f>D39/B39*100</f>
        <v>-6.09415351624708</v>
      </c>
    </row>
    <row r="40" ht="18" customHeight="1" spans="1:5">
      <c r="A40" s="504" t="s">
        <v>64</v>
      </c>
      <c r="B40" s="502">
        <f>SUM(B41:B59)</f>
        <v>73199</v>
      </c>
      <c r="C40" s="502">
        <f>SUM(C41:C59)</f>
        <v>75000</v>
      </c>
      <c r="D40" s="502">
        <f t="shared" si="4"/>
        <v>1801</v>
      </c>
      <c r="E40" s="503">
        <f>D40/B40*100</f>
        <v>2.46041612590336</v>
      </c>
    </row>
    <row r="41" ht="18" customHeight="1" spans="1:5">
      <c r="A41" s="530" t="s">
        <v>189</v>
      </c>
      <c r="B41" s="519">
        <v>8692</v>
      </c>
      <c r="C41" s="521">
        <v>11764</v>
      </c>
      <c r="D41" s="502">
        <f t="shared" si="4"/>
        <v>3072</v>
      </c>
      <c r="E41" s="503">
        <f>D41/B41*100</f>
        <v>35.3428439944777</v>
      </c>
    </row>
    <row r="42" ht="18" customHeight="1" spans="1:5">
      <c r="A42" s="530" t="s">
        <v>190</v>
      </c>
      <c r="B42" s="519">
        <v>429</v>
      </c>
      <c r="C42" s="521">
        <v>439</v>
      </c>
      <c r="D42" s="502">
        <f t="shared" si="4"/>
        <v>10</v>
      </c>
      <c r="E42" s="503"/>
    </row>
    <row r="43" ht="18" customHeight="1" spans="1:5">
      <c r="A43" s="530" t="s">
        <v>191</v>
      </c>
      <c r="B43" s="519"/>
      <c r="C43" s="519">
        <v>0</v>
      </c>
      <c r="D43" s="502"/>
      <c r="E43" s="531"/>
    </row>
    <row r="44" ht="18" customHeight="1" spans="1:5">
      <c r="A44" s="530" t="s">
        <v>192</v>
      </c>
      <c r="B44" s="519">
        <v>31199</v>
      </c>
      <c r="C44" s="519">
        <v>31655</v>
      </c>
      <c r="D44" s="502">
        <f>C44-B44</f>
        <v>456</v>
      </c>
      <c r="E44" s="503">
        <f>D44/B44*100</f>
        <v>1.46158530722139</v>
      </c>
    </row>
    <row r="45" ht="18" customHeight="1" spans="1:5">
      <c r="A45" s="506" t="s">
        <v>69</v>
      </c>
      <c r="B45" s="519">
        <v>40</v>
      </c>
      <c r="C45" s="519">
        <v>0</v>
      </c>
      <c r="D45" s="502"/>
      <c r="E45" s="531"/>
    </row>
    <row r="46" ht="18" customHeight="1" spans="1:5">
      <c r="A46" s="530" t="s">
        <v>193</v>
      </c>
      <c r="B46" s="519">
        <v>180</v>
      </c>
      <c r="C46" s="519">
        <v>170</v>
      </c>
      <c r="D46" s="502">
        <f t="shared" ref="D46:D51" si="5">C46-B46</f>
        <v>-10</v>
      </c>
      <c r="E46" s="503">
        <f>D46/B46*100</f>
        <v>-5.55555555555556</v>
      </c>
    </row>
    <row r="47" ht="18" customHeight="1" spans="1:5">
      <c r="A47" s="530" t="s">
        <v>194</v>
      </c>
      <c r="B47" s="519"/>
      <c r="C47" s="519">
        <v>0</v>
      </c>
      <c r="D47" s="502">
        <f t="shared" si="5"/>
        <v>0</v>
      </c>
      <c r="E47" s="503"/>
    </row>
    <row r="48" ht="18" customHeight="1" spans="1:5">
      <c r="A48" s="530" t="s">
        <v>195</v>
      </c>
      <c r="B48" s="519">
        <v>2871</v>
      </c>
      <c r="C48" s="519">
        <v>2846</v>
      </c>
      <c r="D48" s="502">
        <f t="shared" si="5"/>
        <v>-25</v>
      </c>
      <c r="E48" s="503">
        <f>D48/B48*100</f>
        <v>-0.870776732845698</v>
      </c>
    </row>
    <row r="49" ht="18" customHeight="1" spans="1:5">
      <c r="A49" s="532" t="s">
        <v>196</v>
      </c>
      <c r="B49" s="519">
        <v>1395</v>
      </c>
      <c r="C49" s="519">
        <v>1822</v>
      </c>
      <c r="D49" s="502">
        <f t="shared" si="5"/>
        <v>427</v>
      </c>
      <c r="E49" s="503">
        <f>D49/B49*100</f>
        <v>30.6093189964158</v>
      </c>
    </row>
    <row r="50" ht="18" customHeight="1" spans="1:5">
      <c r="A50" s="530" t="s">
        <v>197</v>
      </c>
      <c r="B50" s="519">
        <v>50</v>
      </c>
      <c r="C50" s="519">
        <v>70</v>
      </c>
      <c r="D50" s="502">
        <f t="shared" si="5"/>
        <v>20</v>
      </c>
      <c r="E50" s="531">
        <f>D50/B50*100</f>
        <v>40</v>
      </c>
    </row>
    <row r="51" ht="18" customHeight="1" spans="1:5">
      <c r="A51" s="530" t="s">
        <v>198</v>
      </c>
      <c r="B51" s="519">
        <v>26688</v>
      </c>
      <c r="C51" s="519">
        <v>24662</v>
      </c>
      <c r="D51" s="502">
        <f t="shared" si="5"/>
        <v>-2026</v>
      </c>
      <c r="E51" s="503">
        <f>D51/B51*100</f>
        <v>-7.59142685851319</v>
      </c>
    </row>
    <row r="52" ht="18" customHeight="1" spans="1:5">
      <c r="A52" s="530" t="s">
        <v>199</v>
      </c>
      <c r="B52" s="519">
        <v>100</v>
      </c>
      <c r="C52" s="519">
        <v>0</v>
      </c>
      <c r="D52" s="502"/>
      <c r="E52" s="503"/>
    </row>
    <row r="53" ht="18" customHeight="1" spans="1:5">
      <c r="A53" s="506" t="s">
        <v>78</v>
      </c>
      <c r="B53" s="519"/>
      <c r="C53" s="533">
        <v>0</v>
      </c>
      <c r="D53" s="502"/>
      <c r="E53" s="503"/>
    </row>
    <row r="54" ht="18" customHeight="1" spans="1:5">
      <c r="A54" s="506" t="s">
        <v>200</v>
      </c>
      <c r="B54" s="519">
        <v>19</v>
      </c>
      <c r="C54" s="533">
        <v>60</v>
      </c>
      <c r="D54" s="502">
        <f>C54-B54</f>
        <v>41</v>
      </c>
      <c r="E54" s="503">
        <f>D54/B54*100</f>
        <v>215.789473684211</v>
      </c>
    </row>
    <row r="55" ht="18" customHeight="1" spans="1:5">
      <c r="A55" s="506" t="s">
        <v>80</v>
      </c>
      <c r="B55" s="519"/>
      <c r="C55" s="518"/>
      <c r="D55" s="502"/>
      <c r="E55" s="503"/>
    </row>
    <row r="56" ht="18" customHeight="1" spans="1:5">
      <c r="A56" s="506" t="s">
        <v>201</v>
      </c>
      <c r="B56" s="519">
        <v>100</v>
      </c>
      <c r="C56" s="520">
        <v>120</v>
      </c>
      <c r="D56" s="502">
        <f>C56-B56</f>
        <v>20</v>
      </c>
      <c r="E56" s="503">
        <f>D56/B56*100</f>
        <v>20</v>
      </c>
    </row>
    <row r="57" ht="18" customHeight="1" spans="1:5">
      <c r="A57" s="530" t="s">
        <v>202</v>
      </c>
      <c r="B57" s="519">
        <v>1436</v>
      </c>
      <c r="C57" s="519">
        <v>1392</v>
      </c>
      <c r="D57" s="502">
        <f>C57-B57</f>
        <v>-44</v>
      </c>
      <c r="E57" s="503">
        <f>D57/B57*100</f>
        <v>-3.06406685236769</v>
      </c>
    </row>
    <row r="58" ht="18" customHeight="1" spans="1:5">
      <c r="A58" s="530" t="s">
        <v>84</v>
      </c>
      <c r="B58" s="519"/>
      <c r="C58" s="519"/>
      <c r="D58" s="502"/>
      <c r="E58" s="503"/>
    </row>
    <row r="59" ht="18" customHeight="1" spans="1:5">
      <c r="A59" s="530" t="s">
        <v>83</v>
      </c>
      <c r="B59" s="519"/>
      <c r="C59" s="519"/>
      <c r="D59" s="502"/>
      <c r="E59" s="503"/>
    </row>
    <row r="60" ht="18" customHeight="1" spans="1:5">
      <c r="A60" s="504" t="s">
        <v>85</v>
      </c>
      <c r="B60" s="502">
        <f>B61+B62+B63</f>
        <v>303795.345</v>
      </c>
      <c r="C60" s="502">
        <f>C61+C62+C63</f>
        <v>345300</v>
      </c>
      <c r="D60" s="502">
        <f t="shared" ref="D60:D69" si="6">C60-B60</f>
        <v>41504.655</v>
      </c>
      <c r="E60" s="503">
        <f t="shared" ref="E60:E69" si="7">D60/B60*100</f>
        <v>13.6620444266518</v>
      </c>
    </row>
    <row r="61" ht="18" customHeight="1" spans="1:5">
      <c r="A61" s="506" t="s">
        <v>86</v>
      </c>
      <c r="B61" s="519">
        <f>B6</f>
        <v>155930.5</v>
      </c>
      <c r="C61" s="519">
        <f>C6</f>
        <v>179000</v>
      </c>
      <c r="D61" s="502">
        <f t="shared" si="6"/>
        <v>23069.5</v>
      </c>
      <c r="E61" s="503">
        <f t="shared" si="7"/>
        <v>14.7947322685427</v>
      </c>
    </row>
    <row r="62" ht="18" customHeight="1" spans="1:5">
      <c r="A62" s="506" t="s">
        <v>87</v>
      </c>
      <c r="B62" s="519">
        <f>B9/0.5*0.08+B10/0.4*0.15+B11/0.4*0.15</f>
        <v>31463.845</v>
      </c>
      <c r="C62" s="519">
        <f>C9/0.5*0.08+C10/0.4*0.15+C11/0.4*0.15</f>
        <v>36119</v>
      </c>
      <c r="D62" s="502">
        <f t="shared" si="6"/>
        <v>4655.155</v>
      </c>
      <c r="E62" s="503">
        <f t="shared" si="7"/>
        <v>14.7952515021606</v>
      </c>
    </row>
    <row r="63" ht="20.25" customHeight="1" spans="1:5">
      <c r="A63" s="506" t="s">
        <v>88</v>
      </c>
      <c r="B63" s="534">
        <v>116401</v>
      </c>
      <c r="C63" s="519">
        <v>130181</v>
      </c>
      <c r="D63" s="502">
        <f t="shared" si="6"/>
        <v>13780</v>
      </c>
      <c r="E63" s="503">
        <f t="shared" si="7"/>
        <v>11.8383862681592</v>
      </c>
    </row>
    <row r="64" ht="15.6" spans="1:5">
      <c r="A64" s="535" t="s">
        <v>90</v>
      </c>
      <c r="B64" s="502">
        <f>B65+B66+B67+B68+B69</f>
        <v>162151</v>
      </c>
      <c r="C64" s="502">
        <f>C65+C66+C67+C68+C69</f>
        <v>85989</v>
      </c>
      <c r="D64" s="502">
        <f t="shared" si="6"/>
        <v>-76162</v>
      </c>
      <c r="E64" s="503">
        <f t="shared" si="7"/>
        <v>-46.9697997545498</v>
      </c>
    </row>
    <row r="65" ht="18" customHeight="1" spans="1:5">
      <c r="A65" s="536" t="s">
        <v>203</v>
      </c>
      <c r="B65" s="520">
        <v>71103</v>
      </c>
      <c r="C65" s="519">
        <v>80112</v>
      </c>
      <c r="D65" s="502">
        <f t="shared" si="6"/>
        <v>9009</v>
      </c>
      <c r="E65" s="503">
        <f t="shared" si="7"/>
        <v>12.6703514619636</v>
      </c>
    </row>
    <row r="66" ht="18" customHeight="1" spans="1:5">
      <c r="A66" s="504" t="s">
        <v>204</v>
      </c>
      <c r="B66" s="520">
        <v>84342</v>
      </c>
      <c r="C66" s="519"/>
      <c r="D66" s="502">
        <f t="shared" si="6"/>
        <v>-84342</v>
      </c>
      <c r="E66" s="503">
        <f t="shared" si="7"/>
        <v>-100</v>
      </c>
    </row>
    <row r="67" ht="18" customHeight="1" spans="1:5">
      <c r="A67" s="504" t="s">
        <v>205</v>
      </c>
      <c r="B67" s="520">
        <v>3812</v>
      </c>
      <c r="C67" s="521">
        <v>5574</v>
      </c>
      <c r="D67" s="501">
        <f t="shared" si="6"/>
        <v>1762</v>
      </c>
      <c r="E67" s="503">
        <f t="shared" si="7"/>
        <v>46.2224554039874</v>
      </c>
    </row>
    <row r="68" ht="18" customHeight="1" spans="1:5">
      <c r="A68" s="522" t="s">
        <v>206</v>
      </c>
      <c r="B68" s="537">
        <v>2591</v>
      </c>
      <c r="C68" s="523"/>
      <c r="D68" s="501">
        <f t="shared" si="6"/>
        <v>-2591</v>
      </c>
      <c r="E68" s="503">
        <f t="shared" si="7"/>
        <v>-100</v>
      </c>
    </row>
    <row r="69" ht="18" customHeight="1" spans="1:5">
      <c r="A69" s="535" t="s">
        <v>207</v>
      </c>
      <c r="B69" s="520">
        <v>303</v>
      </c>
      <c r="C69" s="525">
        <v>303</v>
      </c>
      <c r="D69" s="501">
        <f t="shared" si="6"/>
        <v>0</v>
      </c>
      <c r="E69" s="503">
        <f t="shared" si="7"/>
        <v>0</v>
      </c>
    </row>
    <row r="70" ht="16.35" spans="1:5">
      <c r="A70" s="538" t="s">
        <v>92</v>
      </c>
      <c r="B70" s="539">
        <v>0</v>
      </c>
      <c r="C70" s="539"/>
      <c r="D70" s="540"/>
      <c r="E70" s="541"/>
    </row>
  </sheetData>
  <mergeCells count="2">
    <mergeCell ref="A1:E1"/>
    <mergeCell ref="B2:E2"/>
  </mergeCells>
  <printOptions horizontalCentered="1"/>
  <pageMargins left="0.708333" right="0.708333" top="0.747917" bottom="0.747917" header="0.314583" footer="0.314583"/>
  <pageSetup paperSize="9" firstPageNumber="16" orientation="landscape" useFirstPageNumber="1" horizontalDpi="600"/>
  <headerFooter>
    <oddFooter>&amp;C&amp;P</oddFooter>
  </headerFooter>
  <ignoredErrors>
    <ignoredError sqref="D63" formula="1"/>
  </ignoredError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2026年咸宁高新区一般公共预算支出情况表 "/>
  <dimension ref="A1:J20"/>
  <sheetViews>
    <sheetView zoomScale="85" zoomScaleNormal="85" workbookViewId="0">
      <selection activeCell="A1" sqref="A1"/>
    </sheetView>
  </sheetViews>
  <sheetFormatPr defaultColWidth="9" defaultRowHeight="14.4"/>
  <cols>
    <col min="1" max="1" width="40.3796296296296" customWidth="1"/>
    <col min="2" max="2" width="10.75" customWidth="1"/>
    <col min="3" max="3" width="11" customWidth="1"/>
    <col min="4" max="4" width="9.87962962962963" customWidth="1"/>
    <col min="5" max="7" width="11.9166666666667" customWidth="1"/>
    <col min="8" max="8" width="11.3240740740741" customWidth="1"/>
    <col min="9" max="9" width="11.1296296296296" customWidth="1"/>
    <col min="10" max="10" width="17.6296296296296" customWidth="1"/>
    <col min="16" max="16" width="12.6296296296296"/>
  </cols>
  <sheetData>
    <row r="1" spans="1:10">
      <c r="A1" s="436"/>
      <c r="B1" s="437"/>
      <c r="C1" s="437"/>
      <c r="D1" s="437"/>
      <c r="E1" s="437"/>
      <c r="F1" s="437"/>
      <c r="G1" s="437"/>
      <c r="H1" s="437"/>
      <c r="I1" s="436"/>
      <c r="J1" s="436"/>
    </row>
    <row r="2" ht="25.8" spans="1:10">
      <c r="A2" s="438" t="s">
        <v>211</v>
      </c>
      <c r="B2" s="439"/>
      <c r="C2" s="439"/>
      <c r="D2" s="439"/>
      <c r="E2" s="440"/>
      <c r="F2" s="440"/>
      <c r="G2" s="439"/>
      <c r="H2" s="439"/>
      <c r="I2" s="439"/>
      <c r="J2" s="439"/>
    </row>
    <row r="3" ht="25.8" spans="1:10">
      <c r="A3" s="439"/>
      <c r="B3" s="439"/>
      <c r="C3" s="439"/>
      <c r="D3" s="439"/>
      <c r="E3" s="439"/>
      <c r="F3" s="439"/>
      <c r="G3" s="439"/>
      <c r="H3" s="439"/>
      <c r="I3" s="439"/>
      <c r="J3" s="439"/>
    </row>
    <row r="4" ht="21.75" customHeight="1" spans="1:10">
      <c r="A4" s="441" t="s">
        <v>212</v>
      </c>
      <c r="B4" s="442"/>
      <c r="C4" s="442"/>
      <c r="D4" s="442"/>
      <c r="E4" s="442"/>
      <c r="F4" s="442"/>
      <c r="G4" s="442"/>
      <c r="H4" s="442"/>
      <c r="I4" s="443" t="s">
        <v>100</v>
      </c>
      <c r="J4" s="443"/>
    </row>
    <row r="5" ht="30" customHeight="1" spans="1:10">
      <c r="A5" s="444" t="s">
        <v>101</v>
      </c>
      <c r="B5" s="445" t="s">
        <v>102</v>
      </c>
      <c r="C5" s="445" t="s">
        <v>103</v>
      </c>
      <c r="D5" s="445"/>
      <c r="E5" s="445"/>
      <c r="F5" s="445"/>
      <c r="G5" s="445"/>
      <c r="H5" s="445"/>
      <c r="I5" s="446" t="s">
        <v>104</v>
      </c>
      <c r="J5" s="447" t="s">
        <v>105</v>
      </c>
    </row>
    <row r="6" ht="24.75" customHeight="1" spans="1:10">
      <c r="A6" s="448"/>
      <c r="B6" s="449"/>
      <c r="C6" s="450" t="s">
        <v>106</v>
      </c>
      <c r="D6" s="449" t="s">
        <v>107</v>
      </c>
      <c r="E6" s="450" t="s">
        <v>213</v>
      </c>
      <c r="F6" s="450" t="s">
        <v>214</v>
      </c>
      <c r="G6" s="450" t="s">
        <v>108</v>
      </c>
      <c r="H6" s="449" t="s">
        <v>109</v>
      </c>
      <c r="I6" s="451"/>
      <c r="J6" s="452"/>
    </row>
    <row r="7" ht="20.25" customHeight="1" spans="1:10">
      <c r="A7" s="453"/>
      <c r="B7" s="454"/>
      <c r="C7" s="455"/>
      <c r="D7" s="454"/>
      <c r="E7" s="456"/>
      <c r="F7" s="456"/>
      <c r="G7" s="455"/>
      <c r="H7" s="454"/>
      <c r="I7" s="457"/>
      <c r="J7" s="458"/>
    </row>
    <row r="8" ht="28.5" customHeight="1" spans="1:10">
      <c r="A8" s="459" t="s">
        <v>110</v>
      </c>
      <c r="B8" s="460">
        <f t="shared" ref="B8:B19" si="0">C8+I8</f>
        <v>75000</v>
      </c>
      <c r="C8" s="460">
        <f t="shared" ref="C8:C19" si="1">D8+E8+F8+G8+H8</f>
        <v>75000</v>
      </c>
      <c r="D8" s="460">
        <f>D9+D10+D17</f>
        <v>10694</v>
      </c>
      <c r="E8" s="461">
        <f>E9+E10+E17</f>
        <v>303</v>
      </c>
      <c r="F8" s="461">
        <f>F9+F10+F17</f>
        <v>12358</v>
      </c>
      <c r="G8" s="460">
        <f>G9+G10+G17</f>
        <v>2643</v>
      </c>
      <c r="H8" s="460">
        <f>H9+H10+H17</f>
        <v>49002</v>
      </c>
      <c r="I8" s="462"/>
      <c r="J8" s="463"/>
    </row>
    <row r="9" ht="23.25" customHeight="1" spans="1:10">
      <c r="A9" s="464" t="s">
        <v>111</v>
      </c>
      <c r="B9" s="465">
        <f t="shared" si="0"/>
        <v>3814</v>
      </c>
      <c r="C9" s="465">
        <f t="shared" si="1"/>
        <v>3814</v>
      </c>
      <c r="D9" s="465">
        <v>2680</v>
      </c>
      <c r="E9" s="466">
        <v>290</v>
      </c>
      <c r="F9" s="466">
        <v>844</v>
      </c>
      <c r="G9" s="465"/>
      <c r="H9" s="465"/>
      <c r="I9" s="467"/>
      <c r="J9" s="468"/>
    </row>
    <row r="10" ht="23.25" customHeight="1" spans="1:10">
      <c r="A10" s="469" t="s">
        <v>112</v>
      </c>
      <c r="B10" s="465">
        <f t="shared" si="0"/>
        <v>1056</v>
      </c>
      <c r="C10" s="465">
        <f t="shared" si="1"/>
        <v>1056</v>
      </c>
      <c r="D10" s="465">
        <v>807</v>
      </c>
      <c r="E10" s="466">
        <v>13</v>
      </c>
      <c r="F10" s="466">
        <v>236</v>
      </c>
      <c r="G10" s="465"/>
      <c r="H10" s="470"/>
      <c r="I10" s="471"/>
      <c r="J10" s="472"/>
    </row>
    <row r="11" ht="23.25" customHeight="1" spans="1:10">
      <c r="A11" s="464" t="s">
        <v>113</v>
      </c>
      <c r="B11" s="465">
        <f t="shared" si="0"/>
        <v>322</v>
      </c>
      <c r="C11" s="465">
        <f t="shared" si="1"/>
        <v>322</v>
      </c>
      <c r="D11" s="473">
        <v>223</v>
      </c>
      <c r="E11" s="466">
        <v>9</v>
      </c>
      <c r="F11" s="466">
        <v>90</v>
      </c>
      <c r="G11" s="465"/>
      <c r="H11" s="473"/>
      <c r="I11" s="467"/>
      <c r="J11" s="474"/>
    </row>
    <row r="12" ht="23.25" customHeight="1" spans="1:10">
      <c r="A12" s="464" t="s">
        <v>114</v>
      </c>
      <c r="B12" s="465">
        <f t="shared" si="0"/>
        <v>736</v>
      </c>
      <c r="C12" s="465">
        <f t="shared" si="1"/>
        <v>736</v>
      </c>
      <c r="D12" s="473">
        <v>588</v>
      </c>
      <c r="E12" s="466">
        <v>2</v>
      </c>
      <c r="F12" s="466">
        <v>146</v>
      </c>
      <c r="G12" s="465"/>
      <c r="H12" s="473"/>
      <c r="I12" s="467"/>
      <c r="J12" s="474"/>
    </row>
    <row r="13" ht="23.25" customHeight="1" spans="1:10">
      <c r="A13" s="475" t="s">
        <v>115</v>
      </c>
      <c r="B13" s="465">
        <f t="shared" si="0"/>
        <v>7</v>
      </c>
      <c r="C13" s="465">
        <f t="shared" si="1"/>
        <v>7</v>
      </c>
      <c r="D13" s="473">
        <v>3</v>
      </c>
      <c r="E13" s="476">
        <v>2</v>
      </c>
      <c r="F13" s="476">
        <v>2</v>
      </c>
      <c r="G13" s="473"/>
      <c r="H13" s="473"/>
      <c r="I13" s="467"/>
      <c r="J13" s="474"/>
    </row>
    <row r="14" ht="23.25" customHeight="1" spans="1:10">
      <c r="A14" s="475" t="s">
        <v>116</v>
      </c>
      <c r="B14" s="465">
        <f t="shared" si="0"/>
        <v>40</v>
      </c>
      <c r="C14" s="465">
        <f t="shared" si="1"/>
        <v>40</v>
      </c>
      <c r="D14" s="473">
        <v>36</v>
      </c>
      <c r="E14" s="476"/>
      <c r="F14" s="476">
        <v>4</v>
      </c>
      <c r="G14" s="473"/>
      <c r="H14" s="473"/>
      <c r="I14" s="467"/>
      <c r="J14" s="474"/>
    </row>
    <row r="15" ht="23.25" customHeight="1" spans="1:10">
      <c r="A15" s="475" t="s">
        <v>117</v>
      </c>
      <c r="B15" s="465">
        <f t="shared" si="0"/>
        <v>25</v>
      </c>
      <c r="C15" s="465">
        <f t="shared" si="1"/>
        <v>25</v>
      </c>
      <c r="D15" s="473">
        <v>25</v>
      </c>
      <c r="E15" s="476"/>
      <c r="F15" s="476"/>
      <c r="G15" s="473"/>
      <c r="H15" s="473"/>
      <c r="I15" s="467"/>
      <c r="J15" s="474"/>
    </row>
    <row r="16" ht="23.25" customHeight="1" spans="1:10">
      <c r="A16" s="475" t="s">
        <v>118</v>
      </c>
      <c r="B16" s="465">
        <f t="shared" si="0"/>
        <v>90</v>
      </c>
      <c r="C16" s="465">
        <f t="shared" si="1"/>
        <v>90</v>
      </c>
      <c r="D16" s="473">
        <v>90</v>
      </c>
      <c r="E16" s="476"/>
      <c r="F16" s="476"/>
      <c r="G16" s="473"/>
      <c r="H16" s="473"/>
      <c r="I16" s="467"/>
      <c r="J16" s="474"/>
    </row>
    <row r="17" ht="23.25" customHeight="1" spans="1:10">
      <c r="A17" s="477" t="s">
        <v>119</v>
      </c>
      <c r="B17" s="478">
        <f t="shared" si="0"/>
        <v>70130</v>
      </c>
      <c r="C17" s="478">
        <f t="shared" si="1"/>
        <v>70130</v>
      </c>
      <c r="D17" s="478">
        <v>7207</v>
      </c>
      <c r="E17" s="479">
        <v>0</v>
      </c>
      <c r="F17" s="479">
        <v>11278</v>
      </c>
      <c r="G17" s="478">
        <v>2643</v>
      </c>
      <c r="H17" s="480">
        <v>49002</v>
      </c>
      <c r="I17" s="481"/>
      <c r="J17" s="482"/>
    </row>
    <row r="18" ht="23.25" customHeight="1" spans="1:10">
      <c r="A18" s="483" t="s">
        <v>120</v>
      </c>
      <c r="B18" s="484">
        <f t="shared" si="0"/>
        <v>345</v>
      </c>
      <c r="C18" s="484">
        <f t="shared" si="1"/>
        <v>345</v>
      </c>
      <c r="D18" s="485">
        <v>100</v>
      </c>
      <c r="E18" s="486"/>
      <c r="F18" s="486">
        <v>20</v>
      </c>
      <c r="G18" s="485"/>
      <c r="H18" s="485">
        <v>225</v>
      </c>
      <c r="I18" s="487"/>
      <c r="J18" s="488"/>
    </row>
    <row r="19" ht="23.25" customHeight="1" spans="1:10">
      <c r="A19" s="483" t="s">
        <v>121</v>
      </c>
      <c r="B19" s="484">
        <f t="shared" si="0"/>
        <v>405</v>
      </c>
      <c r="C19" s="484">
        <f t="shared" si="1"/>
        <v>405</v>
      </c>
      <c r="D19" s="485">
        <v>100</v>
      </c>
      <c r="E19" s="486"/>
      <c r="F19" s="486">
        <v>80</v>
      </c>
      <c r="G19" s="485"/>
      <c r="H19" s="485">
        <v>225</v>
      </c>
      <c r="I19" s="487"/>
      <c r="J19" s="488"/>
    </row>
    <row r="20" ht="18.75" customHeight="1"/>
  </sheetData>
  <mergeCells count="14">
    <mergeCell ref="A2:J2"/>
    <mergeCell ref="I4:J4"/>
    <mergeCell ref="C5:H5"/>
    <mergeCell ref="A5:A7"/>
    <mergeCell ref="B5:B7"/>
    <mergeCell ref="C6:C7"/>
    <mergeCell ref="D6:D7"/>
    <mergeCell ref="E6:E7"/>
    <mergeCell ref="F6:F7"/>
    <mergeCell ref="G6:G7"/>
    <mergeCell ref="H6:H7"/>
    <mergeCell ref="I5:I7"/>
    <mergeCell ref="J5:J7"/>
    <mergeCell ref="J18:J19"/>
  </mergeCells>
  <printOptions horizontalCentered="1"/>
  <pageMargins left="0.38125" right="0.161111" top="0.984028" bottom="0.984028" header="0.511806" footer="0.511806"/>
  <pageSetup paperSize="9" firstPageNumber="19" fitToHeight="0" orientation="landscape" useFirstPageNumber="1" horizontalDpi="600" verticalDpi="600"/>
  <headerFooter alignWithMargins="0">
    <oddFooter>&amp;C第 &amp;P 页</oddFooter>
  </headerFooter>
  <ignoredErrors>
    <ignoredError sqref="C17" formula="1"/>
  </ignoredError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2026年高新区部门预算支出 "/>
  <dimension ref="A1:O21"/>
  <sheetViews>
    <sheetView topLeftCell="A2" workbookViewId="0">
      <selection activeCell="A1" sqref="A1:M1"/>
    </sheetView>
  </sheetViews>
  <sheetFormatPr defaultColWidth="9" defaultRowHeight="14.4"/>
  <cols>
    <col min="1" max="1" width="6.62962962962963" customWidth="1"/>
    <col min="2" max="2" width="19.75" customWidth="1"/>
    <col min="3" max="3" width="7.37962962962963" customWidth="1"/>
    <col min="4" max="4" width="9.87962962962963" customWidth="1"/>
    <col min="5" max="5" width="13.1296296296296" customWidth="1"/>
    <col min="6" max="6" width="9.31481481481481" customWidth="1"/>
    <col min="7" max="7" width="9.75" customWidth="1"/>
    <col min="8" max="9" width="7.62962962962963" customWidth="1"/>
    <col min="10" max="10" width="8.62962962962963" customWidth="1"/>
    <col min="11" max="11" width="10.3796296296296" customWidth="1"/>
    <col min="12" max="13" width="9.62962962962963" customWidth="1"/>
    <col min="14" max="27" width="7" customWidth="1"/>
  </cols>
  <sheetData>
    <row r="1" ht="38.25" customHeight="1" spans="1:15">
      <c r="A1" s="376" t="s">
        <v>215</v>
      </c>
      <c r="B1" s="377"/>
      <c r="C1" s="377"/>
      <c r="D1" s="377"/>
      <c r="E1" s="377"/>
      <c r="F1" s="377"/>
      <c r="G1" s="377"/>
      <c r="H1" s="376"/>
      <c r="I1" s="377"/>
      <c r="J1" s="377"/>
      <c r="K1" s="377"/>
      <c r="L1" s="377"/>
      <c r="M1" s="377"/>
    </row>
    <row r="2" ht="20.25" customHeight="1" spans="1:15">
      <c r="A2" s="377"/>
      <c r="B2" s="377"/>
      <c r="C2" s="377"/>
      <c r="D2" s="377"/>
      <c r="E2" s="377"/>
      <c r="F2" s="377"/>
      <c r="G2" s="377"/>
      <c r="H2" s="377"/>
      <c r="I2" s="377"/>
      <c r="J2" s="377"/>
      <c r="K2" s="377"/>
      <c r="L2" s="377"/>
      <c r="M2" s="377"/>
    </row>
    <row r="3" ht="20.25" customHeight="1" spans="1:15">
      <c r="A3" s="378" t="s">
        <v>99</v>
      </c>
      <c r="B3" s="378"/>
      <c r="C3" s="379"/>
      <c r="D3" s="380"/>
      <c r="E3" s="380"/>
      <c r="F3" s="380"/>
      <c r="G3" s="380"/>
      <c r="H3" s="380"/>
      <c r="I3" s="380"/>
      <c r="J3" s="381" t="s">
        <v>100</v>
      </c>
      <c r="K3" s="381"/>
      <c r="L3" s="381"/>
      <c r="M3" s="381"/>
    </row>
    <row r="4" ht="24.75" customHeight="1" spans="1:15">
      <c r="A4" s="382"/>
      <c r="B4" s="383"/>
      <c r="C4" s="384" t="s">
        <v>124</v>
      </c>
      <c r="D4" s="385" t="s">
        <v>125</v>
      </c>
      <c r="E4" s="385" t="s">
        <v>126</v>
      </c>
      <c r="F4" s="385"/>
      <c r="G4" s="385"/>
      <c r="H4" s="385"/>
      <c r="I4" s="385"/>
      <c r="J4" s="385"/>
      <c r="K4" s="385" t="s">
        <v>127</v>
      </c>
      <c r="L4" s="385"/>
      <c r="M4" s="386"/>
    </row>
    <row r="5" ht="48.75" customHeight="1" spans="1:15">
      <c r="A5" s="387"/>
      <c r="B5" s="388"/>
      <c r="C5" s="389"/>
      <c r="D5" s="390"/>
      <c r="E5" s="390" t="s">
        <v>128</v>
      </c>
      <c r="F5" s="390" t="s">
        <v>216</v>
      </c>
      <c r="G5" s="390" t="s">
        <v>130</v>
      </c>
      <c r="H5" s="390" t="s">
        <v>217</v>
      </c>
      <c r="I5" s="390" t="s">
        <v>131</v>
      </c>
      <c r="J5" s="390" t="s">
        <v>132</v>
      </c>
      <c r="K5" s="390" t="s">
        <v>128</v>
      </c>
      <c r="L5" s="390" t="s">
        <v>133</v>
      </c>
      <c r="M5" s="390" t="s">
        <v>134</v>
      </c>
    </row>
    <row r="6" ht="22.5" customHeight="1" spans="1:15">
      <c r="A6" s="391" t="s">
        <v>135</v>
      </c>
      <c r="B6" s="392"/>
      <c r="C6" s="393">
        <f>C7+C8+C9+C10+C11+C12+C14+C16+C17+C18+C19+C15</f>
        <v>170</v>
      </c>
      <c r="D6" s="394">
        <f t="shared" ref="D6:D14" si="0">E6+K6</f>
        <v>28722.5</v>
      </c>
      <c r="E6" s="394">
        <f>F6+G6+H6+I6+J6</f>
        <v>4869.5</v>
      </c>
      <c r="F6" s="394">
        <f>F7+F8+F9+F11++F13+F14++F16+F17+F18+F19+F20</f>
        <v>2348</v>
      </c>
      <c r="G6" s="394">
        <f>G7+G8+G9+G11++G13+G14++G16+G17+G18+G19+G20</f>
        <v>813.5</v>
      </c>
      <c r="H6" s="395">
        <f>H7+H8+H9+H11++H13+H14++H16+H17+H18+H19+H20</f>
        <v>652</v>
      </c>
      <c r="I6" s="394">
        <f>I7+I8+I9+I11++I13+I14++I16+I17+I18+I19+I20</f>
        <v>322</v>
      </c>
      <c r="J6" s="394">
        <f>J7+J8+J9+J11++J13+J14++J16+J17+J18+J19+J20</f>
        <v>734</v>
      </c>
      <c r="K6" s="394">
        <f t="shared" ref="K6:K14" si="1">L6+M6</f>
        <v>23853</v>
      </c>
      <c r="L6" s="396">
        <f>L7+L8+L9+L10+L11+L12+L13+L14+L15+L16+L17+L18+L19+L20</f>
        <v>23853</v>
      </c>
      <c r="M6" s="397"/>
      <c r="O6" s="398"/>
    </row>
    <row r="7" ht="18.95" customHeight="1" spans="1:15">
      <c r="A7" s="399" t="s">
        <v>136</v>
      </c>
      <c r="B7" s="400" t="s">
        <v>218</v>
      </c>
      <c r="C7" s="401">
        <v>40</v>
      </c>
      <c r="D7" s="402">
        <f t="shared" si="0"/>
        <v>4836.5</v>
      </c>
      <c r="E7" s="402">
        <f>F7+G7+H7+I7+J7</f>
        <v>3486.5</v>
      </c>
      <c r="F7" s="403">
        <f>'人员类支出  '!I9</f>
        <v>1553</v>
      </c>
      <c r="G7" s="403">
        <f>'人员类支出  '!J9</f>
        <v>582.5</v>
      </c>
      <c r="H7" s="404">
        <v>544</v>
      </c>
      <c r="I7" s="403">
        <v>223</v>
      </c>
      <c r="J7" s="403">
        <v>584</v>
      </c>
      <c r="K7" s="402">
        <f t="shared" si="1"/>
        <v>1350</v>
      </c>
      <c r="L7" s="405">
        <f>特定目标类支出明细!F8</f>
        <v>1350</v>
      </c>
      <c r="M7" s="406"/>
    </row>
    <row r="8" ht="18.95" customHeight="1" spans="1:15">
      <c r="A8" s="399" t="s">
        <v>138</v>
      </c>
      <c r="B8" s="407" t="s">
        <v>141</v>
      </c>
      <c r="C8" s="401">
        <v>14</v>
      </c>
      <c r="D8" s="408">
        <f t="shared" si="0"/>
        <v>941</v>
      </c>
      <c r="E8" s="402"/>
      <c r="F8" s="403"/>
      <c r="G8" s="403"/>
      <c r="H8" s="404"/>
      <c r="I8" s="403"/>
      <c r="J8" s="403"/>
      <c r="K8" s="402">
        <f t="shared" si="1"/>
        <v>941</v>
      </c>
      <c r="L8" s="405">
        <f>特定目标类支出明细!F53</f>
        <v>941</v>
      </c>
      <c r="M8" s="406"/>
    </row>
    <row r="9" ht="18.95" customHeight="1" spans="1:15">
      <c r="A9" s="399" t="s">
        <v>140</v>
      </c>
      <c r="B9" s="407" t="s">
        <v>143</v>
      </c>
      <c r="C9" s="401">
        <v>8</v>
      </c>
      <c r="D9" s="408">
        <f t="shared" si="0"/>
        <v>350</v>
      </c>
      <c r="E9" s="402"/>
      <c r="F9" s="403"/>
      <c r="G9" s="403"/>
      <c r="H9" s="404"/>
      <c r="I9" s="403"/>
      <c r="J9" s="403"/>
      <c r="K9" s="402">
        <f t="shared" si="1"/>
        <v>350</v>
      </c>
      <c r="L9" s="405">
        <f>特定目标类支出明细!F73</f>
        <v>350</v>
      </c>
      <c r="M9" s="406"/>
    </row>
    <row r="10" ht="18.95" customHeight="1" spans="1:15">
      <c r="A10" s="399" t="s">
        <v>142</v>
      </c>
      <c r="B10" s="407" t="s">
        <v>219</v>
      </c>
      <c r="C10" s="401">
        <v>9</v>
      </c>
      <c r="D10" s="408">
        <f t="shared" si="0"/>
        <v>490</v>
      </c>
      <c r="E10" s="402"/>
      <c r="F10" s="403"/>
      <c r="G10" s="403"/>
      <c r="H10" s="404"/>
      <c r="I10" s="403"/>
      <c r="J10" s="403"/>
      <c r="K10" s="402">
        <f t="shared" si="1"/>
        <v>490</v>
      </c>
      <c r="L10" s="405">
        <f>特定目标类支出明细!F77</f>
        <v>490</v>
      </c>
      <c r="M10" s="406"/>
    </row>
    <row r="11" ht="18.95" customHeight="1" spans="1:15">
      <c r="A11" s="399" t="s">
        <v>144</v>
      </c>
      <c r="B11" s="407" t="s">
        <v>220</v>
      </c>
      <c r="C11" s="401">
        <v>12</v>
      </c>
      <c r="D11" s="408">
        <f t="shared" si="0"/>
        <v>3924</v>
      </c>
      <c r="E11" s="402"/>
      <c r="F11" s="403"/>
      <c r="G11" s="403"/>
      <c r="H11" s="404"/>
      <c r="I11" s="403"/>
      <c r="J11" s="403"/>
      <c r="K11" s="402">
        <f t="shared" si="1"/>
        <v>3924</v>
      </c>
      <c r="L11" s="405">
        <f>特定目标类支出明细!F84</f>
        <v>3924</v>
      </c>
      <c r="M11" s="406"/>
    </row>
    <row r="12" ht="18.95" customHeight="1" spans="1:15">
      <c r="A12" s="399" t="s">
        <v>146</v>
      </c>
      <c r="B12" s="407" t="s">
        <v>221</v>
      </c>
      <c r="C12" s="401">
        <v>6</v>
      </c>
      <c r="D12" s="408">
        <f t="shared" si="0"/>
        <v>28</v>
      </c>
      <c r="E12" s="402"/>
      <c r="F12" s="403"/>
      <c r="G12" s="403"/>
      <c r="H12" s="404"/>
      <c r="I12" s="403"/>
      <c r="J12" s="403"/>
      <c r="K12" s="402">
        <f t="shared" si="1"/>
        <v>28</v>
      </c>
      <c r="L12" s="409">
        <f>特定目标类支出明细!F108</f>
        <v>28</v>
      </c>
      <c r="M12" s="406"/>
    </row>
    <row r="13" ht="18.95" customHeight="1" spans="1:15">
      <c r="A13" s="399" t="s">
        <v>148</v>
      </c>
      <c r="B13" s="410" t="s">
        <v>153</v>
      </c>
      <c r="C13" s="411" t="s">
        <v>156</v>
      </c>
      <c r="D13" s="408">
        <f t="shared" si="0"/>
        <v>303</v>
      </c>
      <c r="E13" s="402">
        <f>F13+G13+H13+I13+J13</f>
        <v>303</v>
      </c>
      <c r="F13" s="412">
        <v>230</v>
      </c>
      <c r="G13" s="412">
        <v>60</v>
      </c>
      <c r="H13" s="413"/>
      <c r="I13" s="414">
        <v>9</v>
      </c>
      <c r="J13" s="412">
        <v>4</v>
      </c>
      <c r="K13" s="402">
        <f t="shared" si="1"/>
        <v>0</v>
      </c>
      <c r="L13" s="415">
        <f>特定目标类支出明细!F113</f>
        <v>0</v>
      </c>
      <c r="M13" s="406"/>
    </row>
    <row r="14" ht="18.95" customHeight="1" spans="1:15">
      <c r="A14" s="399" t="s">
        <v>150</v>
      </c>
      <c r="B14" s="416" t="s">
        <v>214</v>
      </c>
      <c r="C14" s="417">
        <v>49</v>
      </c>
      <c r="D14" s="408">
        <f t="shared" si="0"/>
        <v>12358</v>
      </c>
      <c r="E14" s="402">
        <f>F14+G14+H14+I14+J14</f>
        <v>1080</v>
      </c>
      <c r="F14" s="412">
        <v>565</v>
      </c>
      <c r="G14" s="412">
        <v>171</v>
      </c>
      <c r="H14" s="418">
        <v>108</v>
      </c>
      <c r="I14" s="412">
        <v>90</v>
      </c>
      <c r="J14" s="412">
        <v>146</v>
      </c>
      <c r="K14" s="402">
        <f t="shared" si="1"/>
        <v>11278</v>
      </c>
      <c r="L14" s="419">
        <f>特定目标类支出明细!F117</f>
        <v>11278</v>
      </c>
      <c r="M14" s="420"/>
    </row>
    <row r="15" ht="18.95" customHeight="1" spans="1:15">
      <c r="A15" s="421" t="s">
        <v>152</v>
      </c>
      <c r="B15" s="422" t="s">
        <v>222</v>
      </c>
      <c r="C15" s="244">
        <v>2</v>
      </c>
      <c r="D15" s="423">
        <f>SUM(K15,E15)</f>
        <v>124</v>
      </c>
      <c r="E15" s="424"/>
      <c r="F15" s="418"/>
      <c r="G15" s="418"/>
      <c r="H15" s="418"/>
      <c r="I15" s="418"/>
      <c r="J15" s="418"/>
      <c r="K15" s="424">
        <f>SUM(L15:M15)</f>
        <v>124</v>
      </c>
      <c r="L15" s="425">
        <f>特定目标类支出明细!F131</f>
        <v>124</v>
      </c>
      <c r="M15" s="426"/>
    </row>
    <row r="16" ht="18.95" customHeight="1" spans="1:15">
      <c r="A16" s="421" t="s">
        <v>154</v>
      </c>
      <c r="B16" s="422" t="s">
        <v>223</v>
      </c>
      <c r="C16" s="244">
        <v>9</v>
      </c>
      <c r="D16" s="423">
        <f>E16+K16</f>
        <v>150</v>
      </c>
      <c r="E16" s="424"/>
      <c r="F16" s="427"/>
      <c r="G16" s="427"/>
      <c r="H16" s="427"/>
      <c r="I16" s="427"/>
      <c r="J16" s="427"/>
      <c r="K16" s="424">
        <f>L16+M16</f>
        <v>150</v>
      </c>
      <c r="L16" s="425">
        <v>150</v>
      </c>
      <c r="M16" s="426"/>
    </row>
    <row r="17" ht="18.95" customHeight="1" spans="1:13">
      <c r="A17" s="421" t="s">
        <v>224</v>
      </c>
      <c r="B17" s="422" t="s">
        <v>225</v>
      </c>
      <c r="C17" s="244">
        <v>11</v>
      </c>
      <c r="D17" s="423">
        <f>E17+K17</f>
        <v>150</v>
      </c>
      <c r="E17" s="424"/>
      <c r="F17" s="427"/>
      <c r="G17" s="427"/>
      <c r="H17" s="427"/>
      <c r="I17" s="427"/>
      <c r="J17" s="427"/>
      <c r="K17" s="424">
        <f>L17+M17</f>
        <v>150</v>
      </c>
      <c r="L17" s="425">
        <v>150</v>
      </c>
      <c r="M17" s="426"/>
    </row>
    <row r="18" ht="18.95" customHeight="1" spans="1:13">
      <c r="A18" s="421" t="s">
        <v>226</v>
      </c>
      <c r="B18" s="422" t="s">
        <v>227</v>
      </c>
      <c r="C18" s="244">
        <v>8</v>
      </c>
      <c r="D18" s="423">
        <f>E18+K18</f>
        <v>150</v>
      </c>
      <c r="E18" s="424"/>
      <c r="F18" s="427"/>
      <c r="G18" s="427"/>
      <c r="H18" s="427"/>
      <c r="I18" s="427"/>
      <c r="J18" s="427"/>
      <c r="K18" s="424">
        <f>L18+M18</f>
        <v>150</v>
      </c>
      <c r="L18" s="425">
        <v>150</v>
      </c>
      <c r="M18" s="426"/>
    </row>
    <row r="19" ht="18.95" customHeight="1" spans="1:13">
      <c r="A19" s="421" t="s">
        <v>228</v>
      </c>
      <c r="B19" s="422" t="s">
        <v>229</v>
      </c>
      <c r="C19" s="244">
        <v>2</v>
      </c>
      <c r="D19" s="423">
        <f>E19+K19</f>
        <v>2275</v>
      </c>
      <c r="E19" s="424"/>
      <c r="F19" s="427"/>
      <c r="G19" s="427"/>
      <c r="H19" s="427"/>
      <c r="I19" s="427"/>
      <c r="J19" s="427"/>
      <c r="K19" s="424">
        <f>L19+M19</f>
        <v>2275</v>
      </c>
      <c r="L19" s="425">
        <v>2275</v>
      </c>
      <c r="M19" s="426"/>
    </row>
    <row r="20" ht="18.95" customHeight="1" spans="1:13">
      <c r="A20" s="399" t="s">
        <v>230</v>
      </c>
      <c r="B20" s="428" t="s">
        <v>231</v>
      </c>
      <c r="C20" s="411" t="s">
        <v>156</v>
      </c>
      <c r="D20" s="429">
        <f>E20+K20</f>
        <v>2643</v>
      </c>
      <c r="E20" s="430"/>
      <c r="F20" s="431"/>
      <c r="G20" s="431"/>
      <c r="H20" s="432"/>
      <c r="I20" s="431"/>
      <c r="J20" s="431"/>
      <c r="K20" s="430">
        <f>L20+M20</f>
        <v>2643</v>
      </c>
      <c r="L20" s="433">
        <f>市直派出机构服务园区专项明细!F6</f>
        <v>2643</v>
      </c>
      <c r="M20" s="420"/>
    </row>
    <row r="21" ht="25" customHeight="1" spans="1:13">
      <c r="A21" s="434" t="s">
        <v>157</v>
      </c>
      <c r="B21" s="435" t="s">
        <v>232</v>
      </c>
      <c r="C21" s="104"/>
      <c r="D21" s="104"/>
      <c r="E21" s="104"/>
    </row>
  </sheetData>
  <mergeCells count="9">
    <mergeCell ref="A1:M1"/>
    <mergeCell ref="A3:B3"/>
    <mergeCell ref="J3:M3"/>
    <mergeCell ref="E4:J4"/>
    <mergeCell ref="K4:M4"/>
    <mergeCell ref="A6:B6"/>
    <mergeCell ref="C4:C5"/>
    <mergeCell ref="D4:D5"/>
    <mergeCell ref="A4:B5"/>
  </mergeCells>
  <printOptions horizontalCentered="1"/>
  <pageMargins left="0.747917" right="0.747917" top="0.984028" bottom="0.984028" header="0.511806" footer="0.511806"/>
  <pageSetup paperSize="9" firstPageNumber="20" orientation="landscape" useFirstPageNumber="1" horizontalDpi="600" verticalDpi="600"/>
  <headerFooter alignWithMargins="0">
    <oddFooter>&amp;C第 &amp;P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AA25"/>
  <sheetViews>
    <sheetView zoomScale="85" zoomScaleNormal="85" workbookViewId="0">
      <selection activeCell="A1" sqref="A1"/>
    </sheetView>
  </sheetViews>
  <sheetFormatPr defaultColWidth="9" defaultRowHeight="14.4"/>
  <cols>
    <col min="1" max="1" width="23.4907407407407" customWidth="1"/>
    <col min="2" max="2" width="1.12962962962963" hidden="1" customWidth="1"/>
    <col min="3" max="5" width="3.87962962962963" hidden="1" customWidth="1"/>
    <col min="6" max="6" width="13.25" hidden="1" customWidth="1"/>
    <col min="7" max="7" width="19.5277777777778" customWidth="1"/>
    <col min="8" max="8" width="21.8333333333333" customWidth="1"/>
    <col min="9" max="9" width="19.2592592592593" customWidth="1"/>
    <col min="10" max="10" width="16.7962962962963" customWidth="1"/>
    <col min="11" max="11" width="13.787037037037" customWidth="1"/>
    <col min="12" max="12" width="14.6018518518519" customWidth="1"/>
    <col min="13" max="13" width="18.3981481481481" customWidth="1"/>
    <col min="14" max="14" width="17.287037037037" customWidth="1"/>
    <col min="15" max="15" width="18.5185185185185" customWidth="1"/>
    <col min="16" max="16" width="8.90740740740741" customWidth="1"/>
    <col min="17" max="17" width="11.6481481481481" customWidth="1"/>
    <col min="18" max="18" width="11.7592592592593" customWidth="1"/>
    <col min="19" max="19" width="8.73148148148148" customWidth="1"/>
    <col min="20" max="20" width="11.0833333333333" customWidth="1"/>
    <col min="21" max="21" width="9.37962962962963" customWidth="1"/>
    <col min="22" max="22" width="12.2592592592593" customWidth="1"/>
    <col min="23" max="23" width="13.1296296296296" customWidth="1"/>
    <col min="24" max="24" width="8.50925925925926" customWidth="1"/>
    <col min="25" max="25" width="10.75" customWidth="1"/>
    <col min="26" max="26" width="10.5833333333333" customWidth="1"/>
    <col min="27" max="27" width="9.25" customWidth="1"/>
  </cols>
  <sheetData>
    <row r="2" ht="32.4" spans="1:27">
      <c r="A2" s="348" t="s">
        <v>233</v>
      </c>
      <c r="B2" s="313"/>
      <c r="C2" s="313"/>
      <c r="D2" s="313"/>
      <c r="E2" s="313"/>
      <c r="F2" s="313"/>
      <c r="G2" s="313"/>
      <c r="H2" s="313"/>
      <c r="I2" s="313"/>
      <c r="J2" s="313"/>
      <c r="K2" s="313"/>
      <c r="L2" s="313"/>
      <c r="M2" s="313"/>
      <c r="N2" s="313"/>
      <c r="O2" s="313"/>
      <c r="P2" s="313"/>
      <c r="Q2" s="313"/>
      <c r="R2" s="313"/>
      <c r="S2" s="313"/>
      <c r="T2" s="313"/>
      <c r="U2" s="313"/>
      <c r="V2" s="313"/>
      <c r="W2" s="313"/>
      <c r="X2" s="313"/>
      <c r="Y2" s="313"/>
      <c r="Z2" s="313"/>
      <c r="AA2" s="313"/>
    </row>
    <row r="3" ht="18.75" customHeight="1" spans="1:27">
      <c r="A3" s="313"/>
      <c r="B3" s="313"/>
      <c r="C3" s="313"/>
      <c r="D3" s="313"/>
      <c r="E3" s="313"/>
      <c r="F3" s="313"/>
      <c r="G3" s="313"/>
      <c r="H3" s="313"/>
      <c r="I3" s="313"/>
      <c r="J3" s="313"/>
      <c r="K3" s="313"/>
      <c r="L3" s="313"/>
      <c r="M3" s="313"/>
      <c r="N3" s="313"/>
      <c r="O3" s="313"/>
      <c r="P3" s="313"/>
      <c r="Q3" s="313"/>
      <c r="R3" s="313"/>
      <c r="S3" s="313"/>
      <c r="T3" s="313"/>
      <c r="U3" s="313"/>
      <c r="V3" s="313"/>
      <c r="W3" s="313"/>
      <c r="X3" s="313"/>
      <c r="Y3" s="313"/>
      <c r="Z3" s="313"/>
      <c r="AA3" s="313"/>
    </row>
    <row r="4" ht="18.75" customHeight="1" spans="1:27">
      <c r="A4" s="349" t="s">
        <v>234</v>
      </c>
      <c r="B4" s="318"/>
      <c r="C4" s="318"/>
      <c r="D4" s="318"/>
      <c r="E4" s="318"/>
      <c r="F4" s="318"/>
      <c r="G4" s="318"/>
      <c r="H4" s="317"/>
      <c r="I4" s="318"/>
      <c r="J4" s="318"/>
      <c r="K4" s="318"/>
      <c r="L4" s="318"/>
      <c r="M4" s="318"/>
      <c r="N4" s="318"/>
      <c r="O4" s="318"/>
      <c r="P4" s="318"/>
      <c r="Q4" s="318"/>
      <c r="R4" s="318"/>
      <c r="S4" s="318"/>
      <c r="T4" s="318"/>
      <c r="U4" s="318"/>
      <c r="V4" s="318"/>
      <c r="W4" s="318"/>
      <c r="X4" s="318"/>
      <c r="Y4" s="318"/>
      <c r="Z4" s="318"/>
      <c r="AA4" s="350" t="s">
        <v>100</v>
      </c>
    </row>
    <row r="5" ht="30.75" customHeight="1" spans="1:27">
      <c r="A5" s="320" t="s">
        <v>235</v>
      </c>
      <c r="B5" s="351" t="s">
        <v>236</v>
      </c>
      <c r="C5" s="351"/>
      <c r="D5" s="351"/>
      <c r="E5" s="351"/>
      <c r="F5" s="351"/>
      <c r="G5" s="352" t="s">
        <v>237</v>
      </c>
      <c r="H5" s="353" t="s">
        <v>238</v>
      </c>
      <c r="I5" s="354" t="s">
        <v>239</v>
      </c>
      <c r="J5" s="355"/>
      <c r="K5" s="355"/>
      <c r="L5" s="355"/>
      <c r="M5" s="355"/>
      <c r="N5" s="355"/>
      <c r="O5" s="355"/>
      <c r="P5" s="355"/>
      <c r="Q5" s="355"/>
      <c r="R5" s="355"/>
      <c r="S5" s="355"/>
      <c r="T5" s="355"/>
      <c r="U5" s="355"/>
      <c r="V5" s="355"/>
      <c r="W5" s="355"/>
      <c r="X5" s="355"/>
      <c r="Y5" s="355"/>
      <c r="Z5" s="355"/>
      <c r="AA5" s="355"/>
    </row>
    <row r="6" ht="19.5" customHeight="1" spans="1:27">
      <c r="A6" s="325"/>
      <c r="B6" s="351" t="s">
        <v>240</v>
      </c>
      <c r="C6" s="351" t="s">
        <v>241</v>
      </c>
      <c r="D6" s="351" t="s">
        <v>242</v>
      </c>
      <c r="E6" s="351" t="s">
        <v>243</v>
      </c>
      <c r="F6" s="351" t="s">
        <v>244</v>
      </c>
      <c r="G6" s="355"/>
      <c r="H6" s="356"/>
      <c r="I6" s="354" t="s">
        <v>245</v>
      </c>
      <c r="J6" s="354" t="s">
        <v>130</v>
      </c>
      <c r="K6" s="357" t="s">
        <v>246</v>
      </c>
      <c r="L6" s="358"/>
      <c r="M6" s="358"/>
      <c r="N6" s="358"/>
      <c r="O6" s="358"/>
      <c r="P6" s="359"/>
      <c r="Q6" s="354" t="s">
        <v>130</v>
      </c>
      <c r="R6" s="355"/>
      <c r="S6" s="355"/>
      <c r="T6" s="355"/>
      <c r="U6" s="355"/>
      <c r="V6" s="355"/>
      <c r="W6" s="355"/>
      <c r="X6" s="355"/>
      <c r="Y6" s="355"/>
      <c r="Z6" s="355"/>
      <c r="AA6" s="355"/>
    </row>
    <row r="7" ht="136" customHeight="1" spans="1:27">
      <c r="A7" s="328"/>
      <c r="B7" s="351"/>
      <c r="C7" s="351"/>
      <c r="D7" s="351"/>
      <c r="E7" s="351"/>
      <c r="F7" s="351"/>
      <c r="G7" s="355"/>
      <c r="H7" s="356"/>
      <c r="I7" s="355"/>
      <c r="J7" s="355"/>
      <c r="K7" s="360" t="s">
        <v>247</v>
      </c>
      <c r="L7" s="354" t="s">
        <v>248</v>
      </c>
      <c r="M7" s="354" t="s">
        <v>249</v>
      </c>
      <c r="N7" s="354" t="s">
        <v>250</v>
      </c>
      <c r="O7" s="333" t="s">
        <v>251</v>
      </c>
      <c r="P7" s="354" t="s">
        <v>252</v>
      </c>
      <c r="Q7" s="354" t="s">
        <v>253</v>
      </c>
      <c r="R7" s="354" t="s">
        <v>254</v>
      </c>
      <c r="S7" s="354" t="s">
        <v>244</v>
      </c>
      <c r="T7" s="354" t="s">
        <v>255</v>
      </c>
      <c r="U7" s="354" t="s">
        <v>256</v>
      </c>
      <c r="V7" s="354" t="s">
        <v>257</v>
      </c>
      <c r="W7" s="354" t="s">
        <v>258</v>
      </c>
      <c r="X7" s="354" t="s">
        <v>259</v>
      </c>
      <c r="Y7" s="333" t="s">
        <v>260</v>
      </c>
      <c r="Z7" s="333" t="s">
        <v>261</v>
      </c>
      <c r="AA7" s="354" t="s">
        <v>262</v>
      </c>
    </row>
    <row r="8" ht="60.95" customHeight="1" spans="1:27">
      <c r="A8" s="337" t="s">
        <v>102</v>
      </c>
      <c r="B8" s="361" t="e">
        <f>B9+#REF!</f>
        <v>#REF!</v>
      </c>
      <c r="C8" s="361" t="e">
        <f>C9+#REF!</f>
        <v>#REF!</v>
      </c>
      <c r="D8" s="361" t="e">
        <f>D9+#REF!</f>
        <v>#REF!</v>
      </c>
      <c r="E8" s="361" t="e">
        <f>E9+#REF!</f>
        <v>#REF!</v>
      </c>
      <c r="F8" s="361" t="e">
        <f>F9+#REF!</f>
        <v>#REF!</v>
      </c>
      <c r="G8" s="362">
        <v>142</v>
      </c>
      <c r="H8" s="363">
        <v>3162</v>
      </c>
      <c r="I8" s="362">
        <v>1783</v>
      </c>
      <c r="J8" s="362">
        <v>643</v>
      </c>
      <c r="K8" s="362">
        <v>482</v>
      </c>
      <c r="L8" s="362">
        <v>243</v>
      </c>
      <c r="M8" s="362">
        <v>720</v>
      </c>
      <c r="N8" s="362">
        <v>220</v>
      </c>
      <c r="O8" s="362">
        <v>115</v>
      </c>
      <c r="P8" s="362">
        <v>3</v>
      </c>
      <c r="Q8" s="362">
        <v>0</v>
      </c>
      <c r="R8" s="362">
        <v>110</v>
      </c>
      <c r="S8" s="362">
        <v>0</v>
      </c>
      <c r="T8" s="362">
        <v>97</v>
      </c>
      <c r="U8" s="362">
        <v>5</v>
      </c>
      <c r="V8" s="362">
        <v>213</v>
      </c>
      <c r="W8" s="362">
        <v>102</v>
      </c>
      <c r="X8" s="362">
        <v>7</v>
      </c>
      <c r="Y8" s="362">
        <v>49</v>
      </c>
      <c r="Z8" s="362">
        <v>52</v>
      </c>
      <c r="AA8" s="362">
        <v>8</v>
      </c>
    </row>
    <row r="9" ht="63" customHeight="1" spans="1:27">
      <c r="A9" s="337" t="s">
        <v>263</v>
      </c>
      <c r="B9" s="361">
        <f>25+8+4</f>
        <v>37</v>
      </c>
      <c r="C9" s="361">
        <v>16</v>
      </c>
      <c r="D9" s="361"/>
      <c r="E9" s="361"/>
      <c r="F9" s="361"/>
      <c r="G9" s="364">
        <v>83</v>
      </c>
      <c r="H9" s="365">
        <v>2135.5</v>
      </c>
      <c r="I9" s="341">
        <v>1553</v>
      </c>
      <c r="J9" s="341">
        <v>582.5</v>
      </c>
      <c r="K9" s="341">
        <v>420</v>
      </c>
      <c r="L9" s="341">
        <v>210</v>
      </c>
      <c r="M9" s="341">
        <v>630</v>
      </c>
      <c r="N9" s="341">
        <v>190</v>
      </c>
      <c r="O9" s="341">
        <v>100</v>
      </c>
      <c r="P9" s="341">
        <v>3</v>
      </c>
      <c r="Q9" s="362">
        <v>0</v>
      </c>
      <c r="R9" s="341">
        <v>110</v>
      </c>
      <c r="S9" s="362">
        <v>0</v>
      </c>
      <c r="T9" s="341">
        <v>85</v>
      </c>
      <c r="U9" s="341">
        <v>5</v>
      </c>
      <c r="V9" s="341">
        <v>190</v>
      </c>
      <c r="W9" s="341">
        <v>92</v>
      </c>
      <c r="X9" s="341">
        <v>5.5</v>
      </c>
      <c r="Y9" s="341">
        <v>45</v>
      </c>
      <c r="Z9" s="341">
        <v>45</v>
      </c>
      <c r="AA9" s="341">
        <v>5</v>
      </c>
    </row>
    <row r="10" ht="60" customHeight="1" spans="1:27">
      <c r="A10" s="337" t="s">
        <v>264</v>
      </c>
      <c r="B10" s="361"/>
      <c r="C10" s="361"/>
      <c r="D10" s="361"/>
      <c r="E10" s="361"/>
      <c r="F10" s="361"/>
      <c r="G10" s="364">
        <v>14</v>
      </c>
      <c r="H10" s="365">
        <v>290.5</v>
      </c>
      <c r="I10" s="341">
        <v>230</v>
      </c>
      <c r="J10" s="341">
        <v>60.5</v>
      </c>
      <c r="K10" s="341">
        <v>62</v>
      </c>
      <c r="L10" s="341">
        <v>33</v>
      </c>
      <c r="M10" s="341">
        <v>90</v>
      </c>
      <c r="N10" s="341">
        <v>30</v>
      </c>
      <c r="O10" s="341">
        <v>15</v>
      </c>
      <c r="P10" s="341"/>
      <c r="Q10" s="362"/>
      <c r="R10" s="341"/>
      <c r="S10" s="362"/>
      <c r="T10" s="341">
        <v>12</v>
      </c>
      <c r="U10" s="341"/>
      <c r="V10" s="341">
        <v>23</v>
      </c>
      <c r="W10" s="341">
        <v>10</v>
      </c>
      <c r="X10" s="341">
        <v>1.5</v>
      </c>
      <c r="Y10" s="341">
        <v>4</v>
      </c>
      <c r="Z10" s="341">
        <v>7</v>
      </c>
      <c r="AA10" s="341">
        <v>3</v>
      </c>
    </row>
    <row r="11" ht="29.25" customHeight="1" spans="1:27">
      <c r="A11" s="337" t="s">
        <v>265</v>
      </c>
      <c r="B11" s="361"/>
      <c r="C11" s="361"/>
      <c r="D11" s="361"/>
      <c r="E11" s="361"/>
      <c r="F11" s="361"/>
      <c r="G11" s="364">
        <v>44</v>
      </c>
      <c r="H11" s="365">
        <v>736</v>
      </c>
      <c r="I11" s="341">
        <v>565</v>
      </c>
      <c r="J11" s="341">
        <v>171</v>
      </c>
      <c r="K11" s="341">
        <v>189</v>
      </c>
      <c r="L11" s="341">
        <v>93</v>
      </c>
      <c r="M11" s="341">
        <v>178.67</v>
      </c>
      <c r="N11" s="341">
        <v>69</v>
      </c>
      <c r="O11" s="341">
        <v>34</v>
      </c>
      <c r="P11" s="341">
        <v>0.5</v>
      </c>
      <c r="Q11" s="362">
        <v>0</v>
      </c>
      <c r="R11" s="341">
        <v>0</v>
      </c>
      <c r="S11" s="362">
        <v>0</v>
      </c>
      <c r="T11" s="341">
        <v>38</v>
      </c>
      <c r="U11" s="341">
        <v>0</v>
      </c>
      <c r="V11" s="341">
        <v>56</v>
      </c>
      <c r="W11" s="341">
        <v>34.7</v>
      </c>
      <c r="X11" s="341">
        <v>3.5</v>
      </c>
      <c r="Y11" s="341">
        <v>18</v>
      </c>
      <c r="Z11" s="341">
        <v>20</v>
      </c>
      <c r="AA11" s="341">
        <v>1.2</v>
      </c>
    </row>
    <row r="19" spans="8:15">
      <c r="H19" s="366" t="s">
        <v>266</v>
      </c>
      <c r="I19" s="67"/>
      <c r="J19" s="67"/>
      <c r="K19" s="67"/>
      <c r="L19" s="67"/>
      <c r="M19" s="67"/>
      <c r="N19" s="67"/>
      <c r="O19" s="67"/>
    </row>
    <row r="20" ht="31.5" customHeight="1" spans="8:15">
      <c r="H20" s="67"/>
      <c r="I20" s="67"/>
      <c r="J20" s="67"/>
      <c r="K20" s="67"/>
      <c r="L20" s="67"/>
      <c r="M20" s="67"/>
      <c r="N20" s="67"/>
      <c r="O20" s="67"/>
    </row>
    <row r="21" ht="31.5" customHeight="1" spans="8:15">
      <c r="H21" s="367" t="s">
        <v>267</v>
      </c>
      <c r="I21" s="368" t="s">
        <v>100</v>
      </c>
      <c r="J21" s="67"/>
      <c r="K21" s="67"/>
      <c r="L21" s="67"/>
      <c r="M21" s="67"/>
      <c r="N21" s="67"/>
      <c r="O21" s="67"/>
    </row>
    <row r="22" ht="51.75" customHeight="1" spans="8:15">
      <c r="H22" s="322" t="s">
        <v>235</v>
      </c>
      <c r="I22" s="322" t="s">
        <v>268</v>
      </c>
      <c r="J22" s="369" t="s">
        <v>238</v>
      </c>
      <c r="K22" s="369" t="s">
        <v>269</v>
      </c>
      <c r="L22" s="369" t="s">
        <v>270</v>
      </c>
      <c r="M22" s="369" t="s">
        <v>271</v>
      </c>
      <c r="N22" s="369" t="s">
        <v>272</v>
      </c>
      <c r="O22" s="369" t="s">
        <v>273</v>
      </c>
    </row>
    <row r="23" ht="36.75" customHeight="1" spans="8:15">
      <c r="H23" s="370" t="s">
        <v>263</v>
      </c>
      <c r="I23" s="371">
        <v>23</v>
      </c>
      <c r="J23" s="372">
        <f>SUM(K23:O23)</f>
        <v>544</v>
      </c>
      <c r="K23" s="373">
        <v>260</v>
      </c>
      <c r="L23" s="373">
        <v>130</v>
      </c>
      <c r="M23" s="373">
        <v>100</v>
      </c>
      <c r="N23" s="373">
        <v>11</v>
      </c>
      <c r="O23" s="373">
        <v>43</v>
      </c>
    </row>
    <row r="24" ht="36" customHeight="1" spans="8:15">
      <c r="H24" s="374" t="s">
        <v>274</v>
      </c>
      <c r="I24" s="371">
        <v>5</v>
      </c>
      <c r="J24" s="372">
        <f>SUM(K24:O24)</f>
        <v>108</v>
      </c>
      <c r="K24" s="373">
        <v>54</v>
      </c>
      <c r="L24" s="373">
        <v>26</v>
      </c>
      <c r="M24" s="373">
        <v>20</v>
      </c>
      <c r="N24" s="373">
        <v>2</v>
      </c>
      <c r="O24" s="373">
        <v>6</v>
      </c>
    </row>
    <row r="25" ht="42" customHeight="1" spans="8:15">
      <c r="H25" s="375" t="s">
        <v>238</v>
      </c>
      <c r="I25" s="335">
        <v>28</v>
      </c>
      <c r="J25" s="372">
        <f t="shared" ref="J25:O25" si="0">SUM(J23:J24)</f>
        <v>652</v>
      </c>
      <c r="K25" s="373">
        <f t="shared" si="0"/>
        <v>314</v>
      </c>
      <c r="L25" s="373">
        <f t="shared" si="0"/>
        <v>156</v>
      </c>
      <c r="M25" s="373">
        <f t="shared" si="0"/>
        <v>120</v>
      </c>
      <c r="N25" s="373">
        <f t="shared" si="0"/>
        <v>13</v>
      </c>
      <c r="O25" s="373">
        <f t="shared" si="0"/>
        <v>49</v>
      </c>
    </row>
  </sheetData>
  <mergeCells count="17">
    <mergeCell ref="A2:AA2"/>
    <mergeCell ref="B5:F5"/>
    <mergeCell ref="I5:AA5"/>
    <mergeCell ref="K6:P6"/>
    <mergeCell ref="Q6:AA6"/>
    <mergeCell ref="I21:O21"/>
    <mergeCell ref="A5:A7"/>
    <mergeCell ref="B6:B7"/>
    <mergeCell ref="C6:C7"/>
    <mergeCell ref="D6:D7"/>
    <mergeCell ref="E6:E7"/>
    <mergeCell ref="F6:F7"/>
    <mergeCell ref="G5:G7"/>
    <mergeCell ref="H5:H7"/>
    <mergeCell ref="I6:I7"/>
    <mergeCell ref="J6:J7"/>
    <mergeCell ref="H19:O20"/>
  </mergeCells>
  <pageMargins left="0.751389" right="0.751389" top="1" bottom="1" header="0.5" footer="0.5"/>
  <pageSetup paperSize="9" scale="44" firstPageNumber="21" fitToHeight="0" orientation="landscape" useFirstPageNumber="1" horizontalDpi="600"/>
  <headerFooter>
    <oddFooter>&amp;C第 &amp;P 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22"/>
    <pageSetUpPr fitToPage="1"/>
  </sheetPr>
  <dimension ref="A2:Z18"/>
  <sheetViews>
    <sheetView zoomScale="90" zoomScaleNormal="90" workbookViewId="0">
      <pane xSplit="1" ySplit="7" topLeftCell="B8" activePane="bottomRight" state="frozen"/>
      <selection/>
      <selection pane="topRight"/>
      <selection pane="bottomLeft"/>
      <selection pane="bottomRight" activeCell="A1" sqref="A1"/>
    </sheetView>
  </sheetViews>
  <sheetFormatPr defaultColWidth="9" defaultRowHeight="14.4"/>
  <cols>
    <col min="1" max="1" width="25.2685185185185" customWidth="1"/>
    <col min="2" max="2" width="13.1296296296296" customWidth="1"/>
    <col min="3" max="3" width="15.4537037037037" customWidth="1"/>
    <col min="4" max="4" width="15.7037037037037" customWidth="1"/>
    <col min="5" max="5" width="15.8148148148148" customWidth="1"/>
    <col min="6" max="6" width="7.75" customWidth="1"/>
    <col min="7" max="7" width="10.25" customWidth="1"/>
    <col min="8" max="8" width="10.9444444444444" customWidth="1"/>
    <col min="9" max="9" width="13.25" customWidth="1"/>
    <col min="10" max="10" width="7.75" customWidth="1"/>
    <col min="11" max="11" width="9.51851851851852" customWidth="1"/>
    <col min="12" max="12" width="11.4259259259259" customWidth="1"/>
    <col min="13" max="13" width="8.57407407407407" customWidth="1"/>
    <col min="14" max="14" width="8.37962962962963" customWidth="1"/>
    <col min="15" max="15" width="7.75" customWidth="1"/>
    <col min="16" max="16" width="10.9259259259259" customWidth="1"/>
    <col min="17" max="17" width="11.6481481481481" customWidth="1"/>
    <col min="18" max="18" width="8.72222222222222" customWidth="1"/>
    <col min="19" max="19" width="10.1481481481481" customWidth="1"/>
    <col min="20" max="22" width="6.12962962962963" customWidth="1"/>
    <col min="23" max="23" width="11.4074074074074" customWidth="1"/>
    <col min="24" max="24" width="10.7962962962963" customWidth="1"/>
    <col min="25" max="25" width="14.4444444444444" customWidth="1"/>
    <col min="26" max="26" width="15.962962962963" customWidth="1"/>
  </cols>
  <sheetData>
    <row r="2" ht="30.6" spans="1:26">
      <c r="A2" s="312" t="s">
        <v>275</v>
      </c>
      <c r="B2" s="313"/>
      <c r="C2" s="313"/>
      <c r="D2" s="314"/>
      <c r="E2" s="313"/>
      <c r="F2" s="313"/>
      <c r="G2" s="313"/>
      <c r="H2" s="313"/>
      <c r="I2" s="313"/>
      <c r="J2" s="313"/>
      <c r="K2" s="313"/>
      <c r="L2" s="313"/>
      <c r="M2" s="313"/>
      <c r="N2" s="313"/>
      <c r="O2" s="313"/>
      <c r="P2" s="313"/>
      <c r="Q2" s="313"/>
      <c r="R2" s="313"/>
      <c r="S2" s="313"/>
      <c r="T2" s="313"/>
      <c r="U2" s="313"/>
      <c r="V2" s="313"/>
      <c r="W2" s="313"/>
      <c r="X2" s="313"/>
      <c r="Y2" s="313"/>
      <c r="Z2" s="313"/>
    </row>
    <row r="3" ht="12.75" customHeight="1" spans="1:26">
      <c r="B3" s="315"/>
    </row>
    <row r="4" ht="18.75" customHeight="1" spans="1:26">
      <c r="A4" s="316" t="s">
        <v>123</v>
      </c>
      <c r="B4" s="317"/>
      <c r="C4" s="318"/>
      <c r="D4" s="318"/>
      <c r="E4" s="318"/>
      <c r="F4" s="318"/>
      <c r="G4" s="318"/>
      <c r="H4" s="318"/>
      <c r="I4" s="318"/>
      <c r="J4" s="318"/>
      <c r="K4" s="318"/>
      <c r="L4" s="318"/>
      <c r="M4" s="318"/>
      <c r="N4" s="318"/>
      <c r="O4" s="318"/>
      <c r="P4" s="318"/>
      <c r="Q4" s="318"/>
      <c r="R4" s="318"/>
      <c r="S4" s="318"/>
      <c r="T4" s="318"/>
      <c r="U4" s="318"/>
      <c r="V4" s="318"/>
      <c r="W4" s="318"/>
      <c r="X4" s="318"/>
      <c r="Y4" s="318"/>
      <c r="Z4" s="319"/>
    </row>
    <row r="5" ht="36.75" customHeight="1" spans="1:26">
      <c r="A5" s="320" t="s">
        <v>235</v>
      </c>
      <c r="B5" s="321" t="s">
        <v>238</v>
      </c>
      <c r="C5" s="322" t="s">
        <v>276</v>
      </c>
      <c r="D5" s="323"/>
      <c r="E5" s="324"/>
      <c r="F5" s="324"/>
      <c r="G5" s="324"/>
      <c r="H5" s="324"/>
      <c r="I5" s="324"/>
      <c r="J5" s="324"/>
      <c r="K5" s="324"/>
      <c r="L5" s="324"/>
      <c r="M5" s="324"/>
      <c r="N5" s="324"/>
      <c r="O5" s="324"/>
      <c r="P5" s="324"/>
      <c r="Q5" s="324"/>
      <c r="R5" s="324"/>
      <c r="S5" s="324"/>
      <c r="T5" s="324"/>
      <c r="U5" s="324"/>
      <c r="V5" s="324"/>
      <c r="W5" s="324"/>
      <c r="X5" s="324"/>
      <c r="Y5" s="324"/>
      <c r="Z5" s="324"/>
    </row>
    <row r="6" ht="19.5" customHeight="1" spans="1:26">
      <c r="A6" s="325"/>
      <c r="B6" s="326"/>
      <c r="C6" s="327" t="s">
        <v>277</v>
      </c>
      <c r="D6" s="322" t="s">
        <v>278</v>
      </c>
      <c r="E6" s="322" t="s">
        <v>279</v>
      </c>
      <c r="F6" s="322" t="s">
        <v>280</v>
      </c>
      <c r="G6" s="322" t="s">
        <v>281</v>
      </c>
      <c r="H6" s="322" t="s">
        <v>282</v>
      </c>
      <c r="I6" s="322" t="s">
        <v>283</v>
      </c>
      <c r="J6" s="322" t="s">
        <v>284</v>
      </c>
      <c r="K6" s="322" t="s">
        <v>285</v>
      </c>
      <c r="L6" s="322" t="s">
        <v>277</v>
      </c>
      <c r="M6" s="324"/>
      <c r="N6" s="324"/>
      <c r="O6" s="324"/>
      <c r="P6" s="324"/>
      <c r="Q6" s="324"/>
      <c r="R6" s="322" t="s">
        <v>278</v>
      </c>
      <c r="S6" s="322"/>
      <c r="T6" s="322"/>
      <c r="U6" s="322"/>
      <c r="V6" s="322"/>
      <c r="W6" s="322"/>
      <c r="X6" s="322"/>
      <c r="Y6" s="322" t="s">
        <v>279</v>
      </c>
      <c r="Z6" s="322"/>
    </row>
    <row r="7" ht="59" customHeight="1" spans="1:26">
      <c r="A7" s="328"/>
      <c r="B7" s="326"/>
      <c r="C7" s="324"/>
      <c r="D7" s="323"/>
      <c r="E7" s="322"/>
      <c r="F7" s="322"/>
      <c r="G7" s="322"/>
      <c r="H7" s="322"/>
      <c r="I7" s="322"/>
      <c r="J7" s="322"/>
      <c r="K7" s="322"/>
      <c r="L7" s="322" t="s">
        <v>286</v>
      </c>
      <c r="M7" s="322" t="s">
        <v>287</v>
      </c>
      <c r="N7" s="322" t="s">
        <v>288</v>
      </c>
      <c r="O7" s="322" t="s">
        <v>289</v>
      </c>
      <c r="P7" s="329" t="s">
        <v>290</v>
      </c>
      <c r="Q7" s="329" t="s">
        <v>291</v>
      </c>
      <c r="R7" s="322" t="s">
        <v>292</v>
      </c>
      <c r="S7" s="322" t="s">
        <v>293</v>
      </c>
      <c r="T7" s="322" t="s">
        <v>294</v>
      </c>
      <c r="U7" s="322" t="s">
        <v>295</v>
      </c>
      <c r="V7" s="322" t="s">
        <v>296</v>
      </c>
      <c r="W7" s="322" t="s">
        <v>297</v>
      </c>
      <c r="X7" s="322" t="s">
        <v>298</v>
      </c>
      <c r="Y7" s="322" t="s">
        <v>299</v>
      </c>
      <c r="Z7" s="322" t="s">
        <v>300</v>
      </c>
    </row>
    <row r="8" ht="59" customHeight="1" spans="1:26">
      <c r="A8" s="330" t="s">
        <v>238</v>
      </c>
      <c r="B8" s="331">
        <f>SUM(B9:B11)</f>
        <v>1056</v>
      </c>
      <c r="C8" s="332">
        <v>190</v>
      </c>
      <c r="D8" s="332">
        <v>527</v>
      </c>
      <c r="E8" s="332">
        <v>110</v>
      </c>
      <c r="F8" s="332">
        <v>25</v>
      </c>
      <c r="G8" s="332">
        <v>40</v>
      </c>
      <c r="H8" s="332">
        <v>22</v>
      </c>
      <c r="I8" s="332">
        <v>45</v>
      </c>
      <c r="J8" s="332">
        <v>90</v>
      </c>
      <c r="K8" s="332">
        <v>7</v>
      </c>
      <c r="L8" s="332">
        <v>116</v>
      </c>
      <c r="M8" s="332">
        <v>18</v>
      </c>
      <c r="N8" s="332">
        <v>5</v>
      </c>
      <c r="O8" s="332">
        <v>6</v>
      </c>
      <c r="P8" s="332">
        <v>30</v>
      </c>
      <c r="Q8" s="332">
        <v>15</v>
      </c>
      <c r="R8" s="332">
        <v>5</v>
      </c>
      <c r="S8" s="332">
        <v>64</v>
      </c>
      <c r="T8" s="332">
        <v>25</v>
      </c>
      <c r="U8" s="332">
        <v>48</v>
      </c>
      <c r="V8" s="332">
        <v>230</v>
      </c>
      <c r="W8" s="332">
        <v>120</v>
      </c>
      <c r="X8" s="332">
        <v>32</v>
      </c>
      <c r="Y8" s="332">
        <v>110</v>
      </c>
      <c r="Z8" s="332"/>
    </row>
    <row r="9" ht="63" customHeight="1" spans="1:26">
      <c r="A9" s="333" t="s">
        <v>301</v>
      </c>
      <c r="B9" s="334">
        <v>807</v>
      </c>
      <c r="C9" s="335">
        <v>125</v>
      </c>
      <c r="D9" s="335">
        <v>405</v>
      </c>
      <c r="E9" s="335">
        <v>83</v>
      </c>
      <c r="F9" s="336">
        <v>25</v>
      </c>
      <c r="G9" s="335">
        <v>36</v>
      </c>
      <c r="H9" s="336">
        <v>15</v>
      </c>
      <c r="I9" s="336">
        <v>25</v>
      </c>
      <c r="J9" s="335">
        <v>90</v>
      </c>
      <c r="K9" s="335">
        <v>3</v>
      </c>
      <c r="L9" s="335">
        <v>80</v>
      </c>
      <c r="M9" s="336">
        <v>12</v>
      </c>
      <c r="N9" s="336">
        <v>2</v>
      </c>
      <c r="O9" s="336">
        <v>2</v>
      </c>
      <c r="P9" s="336">
        <v>19</v>
      </c>
      <c r="Q9" s="336">
        <v>10</v>
      </c>
      <c r="R9" s="336">
        <v>4</v>
      </c>
      <c r="S9" s="335">
        <v>50</v>
      </c>
      <c r="T9" s="335">
        <v>25</v>
      </c>
      <c r="U9" s="335">
        <v>48</v>
      </c>
      <c r="V9" s="335">
        <v>140</v>
      </c>
      <c r="W9" s="335">
        <v>113</v>
      </c>
      <c r="X9" s="335">
        <v>25</v>
      </c>
      <c r="Y9" s="335">
        <v>83</v>
      </c>
      <c r="Z9" s="336"/>
    </row>
    <row r="10" ht="60.95" customHeight="1" spans="1:26">
      <c r="A10" s="337" t="s">
        <v>264</v>
      </c>
      <c r="B10" s="334">
        <v>13</v>
      </c>
      <c r="C10" s="335">
        <v>7</v>
      </c>
      <c r="D10" s="335">
        <v>2</v>
      </c>
      <c r="E10" s="336"/>
      <c r="F10" s="336"/>
      <c r="G10" s="338"/>
      <c r="H10" s="336">
        <v>2</v>
      </c>
      <c r="I10" s="336"/>
      <c r="J10" s="336"/>
      <c r="K10" s="336">
        <v>2</v>
      </c>
      <c r="L10" s="335">
        <v>2</v>
      </c>
      <c r="M10" s="336">
        <v>1</v>
      </c>
      <c r="N10" s="336">
        <v>1</v>
      </c>
      <c r="O10" s="336">
        <v>2</v>
      </c>
      <c r="P10" s="336">
        <v>1</v>
      </c>
      <c r="Q10" s="336"/>
      <c r="R10" s="336"/>
      <c r="S10" s="336"/>
      <c r="T10" s="336"/>
      <c r="U10" s="336"/>
      <c r="V10" s="336"/>
      <c r="W10" s="336"/>
      <c r="X10" s="336">
        <v>2</v>
      </c>
      <c r="Y10" s="335"/>
      <c r="Z10" s="336"/>
    </row>
    <row r="11" ht="29.25" customHeight="1" spans="1:26">
      <c r="A11" s="339" t="s">
        <v>265</v>
      </c>
      <c r="B11" s="340">
        <v>236</v>
      </c>
      <c r="C11" s="341">
        <v>58</v>
      </c>
      <c r="D11" s="342">
        <v>120</v>
      </c>
      <c r="E11" s="343">
        <v>27</v>
      </c>
      <c r="F11" s="343"/>
      <c r="G11" s="342">
        <v>4</v>
      </c>
      <c r="H11" s="343">
        <v>5</v>
      </c>
      <c r="I11" s="343">
        <v>20</v>
      </c>
      <c r="J11" s="343"/>
      <c r="K11" s="343">
        <v>2</v>
      </c>
      <c r="L11" s="341">
        <v>34</v>
      </c>
      <c r="M11" s="343">
        <v>5</v>
      </c>
      <c r="N11" s="343">
        <v>2</v>
      </c>
      <c r="O11" s="343">
        <v>2</v>
      </c>
      <c r="P11" s="343">
        <v>10</v>
      </c>
      <c r="Q11" s="343">
        <v>5</v>
      </c>
      <c r="R11" s="343">
        <v>1</v>
      </c>
      <c r="S11" s="343">
        <v>17</v>
      </c>
      <c r="T11" s="343"/>
      <c r="U11" s="343"/>
      <c r="V11" s="343">
        <v>90</v>
      </c>
      <c r="W11" s="343">
        <v>7</v>
      </c>
      <c r="X11" s="343">
        <v>5</v>
      </c>
      <c r="Y11" s="342">
        <v>27</v>
      </c>
      <c r="Z11" s="343"/>
    </row>
    <row r="12" ht="29.25" customHeight="1" spans="1:26">
      <c r="A12" s="344" t="s">
        <v>302</v>
      </c>
      <c r="B12" s="345"/>
      <c r="C12" s="345"/>
      <c r="D12" s="346"/>
      <c r="E12" s="345"/>
      <c r="F12" s="345"/>
      <c r="G12" s="345"/>
      <c r="H12" s="345"/>
      <c r="I12" s="345"/>
      <c r="J12" s="345"/>
      <c r="K12" s="345"/>
      <c r="L12" s="345"/>
      <c r="M12" s="345"/>
      <c r="N12" s="345"/>
      <c r="O12" s="345"/>
      <c r="P12" s="345"/>
      <c r="Q12" s="345"/>
      <c r="R12" s="345"/>
      <c r="S12" s="345"/>
      <c r="T12" s="345"/>
      <c r="U12" s="345"/>
      <c r="V12" s="345"/>
      <c r="W12" s="345"/>
      <c r="X12" s="345"/>
      <c r="Y12" s="345"/>
      <c r="Z12" s="347"/>
    </row>
    <row r="18" ht="11.1" customHeight="1"/>
  </sheetData>
  <mergeCells count="17">
    <mergeCell ref="A2:Z2"/>
    <mergeCell ref="C5:Z5"/>
    <mergeCell ref="L6:Q6"/>
    <mergeCell ref="R6:X6"/>
    <mergeCell ref="Y6:Z6"/>
    <mergeCell ref="A12:Z12"/>
    <mergeCell ref="A5:A7"/>
    <mergeCell ref="B5:B7"/>
    <mergeCell ref="C6:C7"/>
    <mergeCell ref="D6:D7"/>
    <mergeCell ref="E6:E7"/>
    <mergeCell ref="F6:F7"/>
    <mergeCell ref="G6:G7"/>
    <mergeCell ref="H6:H7"/>
    <mergeCell ref="I6:I7"/>
    <mergeCell ref="J6:J7"/>
    <mergeCell ref="K6:K7"/>
  </mergeCells>
  <printOptions horizontalCentered="1"/>
  <pageMargins left="0.751389" right="0.279167" top="1.01944" bottom="0.979861" header="0.550694" footer="0.511806"/>
  <pageSetup paperSize="9" scale="49" firstPageNumber="22" orientation="landscape" useFirstPageNumber="1" horizontalDpi="600"/>
  <headerFooter alignWithMargins="0">
    <oddFooter>&amp;C第 &amp;P 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80"/>
  <sheetViews>
    <sheetView topLeftCell="B1" workbookViewId="0">
      <pane ySplit="6" topLeftCell="A164" activePane="bottomLeft" state="frozen"/>
      <selection/>
      <selection pane="bottomLeft" activeCell="H170" sqref="H170"/>
    </sheetView>
  </sheetViews>
  <sheetFormatPr defaultColWidth="9" defaultRowHeight="14.4" outlineLevelCol="7"/>
  <cols>
    <col min="1" max="1" width="22.8148148148148" customWidth="1"/>
    <col min="2" max="2" width="8.50925925925926" customWidth="1"/>
    <col min="3" max="3" width="40.6296296296296" style="209" customWidth="1"/>
    <col min="4" max="6" width="14.25" customWidth="1"/>
    <col min="7" max="7" width="11.3796296296296" customWidth="1"/>
    <col min="8" max="8" width="66.25" style="164" customWidth="1"/>
  </cols>
  <sheetData>
    <row r="1" ht="36" customHeight="1" spans="1:8">
      <c r="A1" s="210" t="s">
        <v>303</v>
      </c>
      <c r="B1" s="211"/>
      <c r="C1" s="212"/>
      <c r="D1" s="212"/>
      <c r="E1" s="212"/>
      <c r="F1" s="212"/>
      <c r="G1" s="212"/>
      <c r="H1" s="212"/>
    </row>
    <row r="2" ht="14.25" customHeight="1" spans="1:8">
      <c r="A2" s="212"/>
      <c r="B2" s="211"/>
      <c r="C2" s="212"/>
      <c r="D2" s="212"/>
      <c r="E2" s="212"/>
      <c r="F2" s="212"/>
      <c r="G2" s="212"/>
      <c r="H2" s="212"/>
    </row>
    <row r="3" ht="22.5" customHeight="1" spans="1:8">
      <c r="A3" s="213" t="s">
        <v>304</v>
      </c>
      <c r="B3" s="214"/>
      <c r="C3" s="215"/>
      <c r="D3" s="216"/>
      <c r="E3" s="216"/>
      <c r="F3" s="216"/>
      <c r="G3" s="172"/>
      <c r="H3" s="217" t="s">
        <v>305</v>
      </c>
    </row>
    <row r="4" ht="22.5" customHeight="1" spans="1:8">
      <c r="A4" s="218" t="s">
        <v>306</v>
      </c>
      <c r="B4" s="219" t="s">
        <v>307</v>
      </c>
      <c r="C4" s="220" t="s">
        <v>308</v>
      </c>
      <c r="D4" s="221" t="s">
        <v>309</v>
      </c>
      <c r="E4" s="221" t="s">
        <v>310</v>
      </c>
      <c r="F4" s="221" t="s">
        <v>310</v>
      </c>
      <c r="G4" s="177" t="s">
        <v>311</v>
      </c>
      <c r="H4" s="178" t="s">
        <v>312</v>
      </c>
    </row>
    <row r="5" ht="50.1" customHeight="1" spans="1:8">
      <c r="A5" s="222"/>
      <c r="B5" s="223"/>
      <c r="C5" s="224"/>
      <c r="D5" s="225" t="s">
        <v>313</v>
      </c>
      <c r="E5" s="225" t="s">
        <v>314</v>
      </c>
      <c r="F5" s="225" t="s">
        <v>315</v>
      </c>
      <c r="G5" s="179"/>
      <c r="H5" s="226"/>
    </row>
    <row r="6" ht="26.25" customHeight="1" spans="1:8">
      <c r="A6" s="227"/>
      <c r="B6" s="182"/>
      <c r="C6" s="228" t="s">
        <v>316</v>
      </c>
      <c r="D6" s="229">
        <f>D7+D142+D143</f>
        <v>64504.76</v>
      </c>
      <c r="E6" s="229">
        <f>E7+E142+E143</f>
        <v>102106.69</v>
      </c>
      <c r="F6" s="229">
        <f>F7+F142+F143</f>
        <v>70130</v>
      </c>
      <c r="G6" s="229"/>
      <c r="H6" s="230"/>
    </row>
    <row r="7" ht="21" customHeight="1" spans="1:8">
      <c r="A7" s="231" t="s">
        <v>317</v>
      </c>
      <c r="B7" s="232"/>
      <c r="C7" s="228" t="s">
        <v>318</v>
      </c>
      <c r="D7" s="229">
        <f>D8+D53+D73+D77+D84+D108+D113+D117+D131</f>
        <v>19420.76</v>
      </c>
      <c r="E7" s="229">
        <f>E8+E53+E73+E77+E84+E108+E113+E117+E131</f>
        <v>29781.19</v>
      </c>
      <c r="F7" s="229">
        <f>F8+F53+F73+F77+F84+F108+F113+F117+F131</f>
        <v>18485</v>
      </c>
      <c r="G7" s="233"/>
      <c r="H7" s="234"/>
    </row>
    <row r="8" ht="27" customHeight="1" spans="1:8">
      <c r="A8" s="235" t="s">
        <v>319</v>
      </c>
      <c r="B8" s="236"/>
      <c r="C8" s="237" t="s">
        <v>128</v>
      </c>
      <c r="D8" s="238">
        <f>SUM(D9:D52)</f>
        <v>1537</v>
      </c>
      <c r="E8" s="238">
        <f>SUM(E9:E52)-E21</f>
        <v>1950</v>
      </c>
      <c r="F8" s="238">
        <f>SUM(F9:F52)</f>
        <v>1350</v>
      </c>
      <c r="G8" s="239"/>
      <c r="H8" s="240" t="s">
        <v>320</v>
      </c>
    </row>
    <row r="9" ht="78" spans="1:8">
      <c r="A9" s="241"/>
      <c r="B9" s="242">
        <v>1</v>
      </c>
      <c r="C9" s="194" t="s">
        <v>321</v>
      </c>
      <c r="D9" s="243">
        <v>120</v>
      </c>
      <c r="E9" s="244">
        <v>150</v>
      </c>
      <c r="F9" s="245">
        <v>120</v>
      </c>
      <c r="G9" s="208">
        <v>2010302</v>
      </c>
      <c r="H9" s="197" t="s">
        <v>322</v>
      </c>
    </row>
    <row r="10" ht="62.4" spans="1:8">
      <c r="A10" s="241"/>
      <c r="B10" s="242">
        <v>2</v>
      </c>
      <c r="C10" s="194" t="s">
        <v>323</v>
      </c>
      <c r="D10" s="243">
        <v>50</v>
      </c>
      <c r="E10" s="244">
        <v>50</v>
      </c>
      <c r="F10" s="245">
        <v>45</v>
      </c>
      <c r="G10" s="208">
        <v>2010302</v>
      </c>
      <c r="H10" s="197" t="s">
        <v>324</v>
      </c>
    </row>
    <row r="11" ht="62.4" spans="1:8">
      <c r="A11" s="241"/>
      <c r="B11" s="242">
        <v>3</v>
      </c>
      <c r="C11" s="194" t="s">
        <v>325</v>
      </c>
      <c r="D11" s="243">
        <v>5</v>
      </c>
      <c r="E11" s="244">
        <v>10</v>
      </c>
      <c r="F11" s="245">
        <v>3</v>
      </c>
      <c r="G11" s="208">
        <v>2010302</v>
      </c>
      <c r="H11" s="197" t="s">
        <v>326</v>
      </c>
    </row>
    <row r="12" ht="124.8" spans="1:8">
      <c r="A12" s="241"/>
      <c r="B12" s="223">
        <v>4</v>
      </c>
      <c r="C12" s="194" t="s">
        <v>327</v>
      </c>
      <c r="D12" s="243">
        <v>604</v>
      </c>
      <c r="E12" s="244">
        <v>601</v>
      </c>
      <c r="F12" s="245">
        <v>601</v>
      </c>
      <c r="G12" s="208">
        <v>2010302</v>
      </c>
      <c r="H12" s="197" t="s">
        <v>328</v>
      </c>
    </row>
    <row r="13" ht="109.2" spans="1:8">
      <c r="A13" s="241"/>
      <c r="B13" s="223">
        <v>5</v>
      </c>
      <c r="C13" s="194" t="s">
        <v>329</v>
      </c>
      <c r="D13" s="246"/>
      <c r="E13" s="244">
        <v>50</v>
      </c>
      <c r="F13" s="245">
        <v>28</v>
      </c>
      <c r="G13" s="208">
        <v>2010302</v>
      </c>
      <c r="H13" s="197" t="s">
        <v>330</v>
      </c>
    </row>
    <row r="14" ht="62.4" spans="1:8">
      <c r="A14" s="241"/>
      <c r="B14" s="242">
        <v>6</v>
      </c>
      <c r="C14" s="194" t="s">
        <v>331</v>
      </c>
      <c r="D14" s="243">
        <v>50</v>
      </c>
      <c r="E14" s="244">
        <v>50</v>
      </c>
      <c r="F14" s="245">
        <v>50</v>
      </c>
      <c r="G14" s="208">
        <v>2010302</v>
      </c>
      <c r="H14" s="197" t="s">
        <v>332</v>
      </c>
    </row>
    <row r="15" ht="31.5" customHeight="1" spans="1:8">
      <c r="A15" s="241"/>
      <c r="B15" s="223"/>
      <c r="C15" s="194" t="s">
        <v>333</v>
      </c>
      <c r="D15" s="246"/>
      <c r="E15" s="244">
        <v>5</v>
      </c>
      <c r="F15" s="245">
        <v>0</v>
      </c>
      <c r="G15" s="247"/>
      <c r="H15" s="197" t="s">
        <v>334</v>
      </c>
    </row>
    <row r="16" ht="79.5" customHeight="1" spans="1:8">
      <c r="A16" s="241"/>
      <c r="B16" s="223"/>
      <c r="C16" s="194" t="s">
        <v>335</v>
      </c>
      <c r="D16" s="66"/>
      <c r="E16" s="244">
        <v>5</v>
      </c>
      <c r="F16" s="66"/>
      <c r="G16" s="248"/>
      <c r="H16" s="197" t="s">
        <v>336</v>
      </c>
    </row>
    <row r="17" ht="63.75" customHeight="1" spans="1:8">
      <c r="A17" s="241"/>
      <c r="B17" s="223"/>
      <c r="C17" s="194" t="s">
        <v>337</v>
      </c>
      <c r="D17" s="66"/>
      <c r="E17" s="244">
        <v>5</v>
      </c>
      <c r="F17" s="66"/>
      <c r="G17" s="248"/>
      <c r="H17" s="197" t="s">
        <v>338</v>
      </c>
    </row>
    <row r="18" ht="47.25" customHeight="1" spans="1:8">
      <c r="A18" s="241"/>
      <c r="B18" s="223"/>
      <c r="C18" s="194" t="s">
        <v>339</v>
      </c>
      <c r="D18" s="66"/>
      <c r="E18" s="244">
        <v>5</v>
      </c>
      <c r="F18" s="66"/>
      <c r="G18" s="248"/>
      <c r="H18" s="197" t="s">
        <v>340</v>
      </c>
    </row>
    <row r="19" ht="127.5" customHeight="1" spans="1:8">
      <c r="A19" s="241"/>
      <c r="B19" s="223"/>
      <c r="C19" s="194" t="s">
        <v>341</v>
      </c>
      <c r="D19" s="66"/>
      <c r="E19" s="244">
        <v>30</v>
      </c>
      <c r="F19" s="66"/>
      <c r="G19" s="248"/>
      <c r="H19" s="197" t="s">
        <v>342</v>
      </c>
    </row>
    <row r="20" ht="31.5" customHeight="1" spans="1:8">
      <c r="A20" s="241"/>
      <c r="B20" s="223"/>
      <c r="C20" s="194" t="s">
        <v>343</v>
      </c>
      <c r="D20" s="66"/>
      <c r="E20" s="244">
        <v>5</v>
      </c>
      <c r="F20" s="66"/>
      <c r="G20" s="249"/>
      <c r="H20" s="197" t="s">
        <v>344</v>
      </c>
    </row>
    <row r="21" ht="33.75" customHeight="1" spans="1:8">
      <c r="A21" s="241"/>
      <c r="B21" s="242">
        <v>7</v>
      </c>
      <c r="C21" s="250" t="s">
        <v>345</v>
      </c>
      <c r="D21" s="243">
        <v>15</v>
      </c>
      <c r="E21" s="244">
        <v>55</v>
      </c>
      <c r="F21" s="245">
        <v>25</v>
      </c>
      <c r="G21" s="208">
        <v>2010302</v>
      </c>
      <c r="H21" s="197" t="s">
        <v>346</v>
      </c>
    </row>
    <row r="22" ht="390" spans="1:8">
      <c r="A22" s="241"/>
      <c r="B22" s="242">
        <v>8</v>
      </c>
      <c r="C22" s="194" t="s">
        <v>347</v>
      </c>
      <c r="D22" s="243">
        <v>90</v>
      </c>
      <c r="E22" s="244">
        <v>110</v>
      </c>
      <c r="F22" s="245">
        <v>90</v>
      </c>
      <c r="G22" s="208">
        <v>2010302</v>
      </c>
      <c r="H22" s="197" t="s">
        <v>348</v>
      </c>
    </row>
    <row r="23" ht="46.8" spans="1:8">
      <c r="A23" s="241"/>
      <c r="B23" s="242">
        <v>9</v>
      </c>
      <c r="C23" s="194" t="s">
        <v>349</v>
      </c>
      <c r="D23" s="208"/>
      <c r="E23" s="245">
        <v>30</v>
      </c>
      <c r="F23" s="245">
        <v>25</v>
      </c>
      <c r="G23" s="208">
        <v>2010302</v>
      </c>
      <c r="H23" s="197" t="s">
        <v>350</v>
      </c>
    </row>
    <row r="24" ht="31.5" customHeight="1" spans="1:8">
      <c r="A24" s="241"/>
      <c r="B24" s="242">
        <v>10</v>
      </c>
      <c r="C24" s="194" t="s">
        <v>351</v>
      </c>
      <c r="D24" s="245">
        <v>37</v>
      </c>
      <c r="E24" s="245">
        <v>37</v>
      </c>
      <c r="F24" s="245">
        <v>31</v>
      </c>
      <c r="G24" s="208">
        <v>2010302</v>
      </c>
      <c r="H24" s="197" t="s">
        <v>352</v>
      </c>
    </row>
    <row r="25" ht="187.2" spans="1:8">
      <c r="A25" s="241"/>
      <c r="B25" s="223">
        <v>11</v>
      </c>
      <c r="C25" s="194" t="s">
        <v>353</v>
      </c>
      <c r="D25" s="243">
        <v>20</v>
      </c>
      <c r="E25" s="244">
        <v>83</v>
      </c>
      <c r="F25" s="245">
        <v>75</v>
      </c>
      <c r="G25" s="208">
        <v>2010302</v>
      </c>
      <c r="H25" s="251" t="s">
        <v>354</v>
      </c>
    </row>
    <row r="26" ht="218.4" spans="1:8">
      <c r="A26" s="241"/>
      <c r="B26" s="242">
        <v>12</v>
      </c>
      <c r="C26" s="194" t="s">
        <v>355</v>
      </c>
      <c r="D26" s="243">
        <v>25</v>
      </c>
      <c r="E26" s="244">
        <v>56</v>
      </c>
      <c r="F26" s="245">
        <v>15</v>
      </c>
      <c r="G26" s="208">
        <v>2010302</v>
      </c>
      <c r="H26" s="251" t="s">
        <v>356</v>
      </c>
    </row>
    <row r="27" ht="78" spans="1:8">
      <c r="A27" s="241"/>
      <c r="B27" s="242">
        <v>13</v>
      </c>
      <c r="C27" s="194" t="s">
        <v>357</v>
      </c>
      <c r="D27" s="243">
        <v>15</v>
      </c>
      <c r="E27" s="244">
        <v>20</v>
      </c>
      <c r="F27" s="245">
        <v>7</v>
      </c>
      <c r="G27" s="208">
        <v>2010302</v>
      </c>
      <c r="H27" s="197" t="s">
        <v>358</v>
      </c>
    </row>
    <row r="28" ht="31.5" customHeight="1" spans="1:8">
      <c r="A28" s="241"/>
      <c r="B28" s="242">
        <v>14</v>
      </c>
      <c r="C28" s="194" t="s">
        <v>359</v>
      </c>
      <c r="D28" s="245">
        <v>49</v>
      </c>
      <c r="E28" s="208"/>
      <c r="F28" s="208"/>
      <c r="G28" s="208">
        <v>2080704</v>
      </c>
      <c r="H28" s="197"/>
    </row>
    <row r="29" ht="249.6" spans="1:8">
      <c r="A29" s="241"/>
      <c r="B29" s="242">
        <v>15</v>
      </c>
      <c r="C29" s="194" t="s">
        <v>360</v>
      </c>
      <c r="D29" s="243">
        <v>20</v>
      </c>
      <c r="E29" s="244">
        <v>50</v>
      </c>
      <c r="F29" s="245">
        <v>20</v>
      </c>
      <c r="G29" s="208">
        <v>2080102</v>
      </c>
      <c r="H29" s="197" t="s">
        <v>361</v>
      </c>
    </row>
    <row r="30" spans="1:8">
      <c r="A30" s="241"/>
      <c r="B30" s="252"/>
      <c r="C30" s="194" t="s">
        <v>362</v>
      </c>
      <c r="D30" s="246"/>
      <c r="E30" s="253"/>
      <c r="F30" s="208"/>
      <c r="G30" s="208">
        <v>2014002</v>
      </c>
      <c r="H30" s="197" t="s">
        <v>363</v>
      </c>
    </row>
    <row r="31" spans="1:8">
      <c r="A31" s="241"/>
      <c r="B31" s="254"/>
      <c r="C31" s="66"/>
      <c r="D31" s="66"/>
      <c r="E31" s="66"/>
      <c r="F31" s="66"/>
      <c r="G31" s="66"/>
      <c r="H31" s="66"/>
    </row>
    <row r="32" ht="17.25" customHeight="1" spans="1:8">
      <c r="A32" s="241"/>
      <c r="B32" s="255"/>
      <c r="C32" s="66"/>
      <c r="D32" s="66"/>
      <c r="E32" s="66"/>
      <c r="F32" s="66"/>
      <c r="G32" s="66"/>
      <c r="H32" s="66"/>
    </row>
    <row r="33" ht="22.5" customHeight="1" spans="1:8">
      <c r="A33" s="241"/>
      <c r="B33" s="223"/>
      <c r="C33" s="194" t="s">
        <v>364</v>
      </c>
      <c r="D33" s="66"/>
      <c r="E33" s="66"/>
      <c r="F33" s="66"/>
      <c r="G33" s="66"/>
      <c r="H33" s="66"/>
    </row>
    <row r="34" ht="31.5" customHeight="1" spans="1:8">
      <c r="A34" s="241"/>
      <c r="B34" s="223"/>
      <c r="C34" s="194" t="s">
        <v>365</v>
      </c>
      <c r="D34" s="66"/>
      <c r="E34" s="66"/>
      <c r="F34" s="66"/>
      <c r="G34" s="66"/>
      <c r="H34" s="66"/>
    </row>
    <row r="35" ht="109.2" spans="1:8">
      <c r="A35" s="241"/>
      <c r="B35" s="223"/>
      <c r="C35" s="194" t="s">
        <v>366</v>
      </c>
      <c r="D35" s="66"/>
      <c r="E35" s="66"/>
      <c r="F35" s="66"/>
      <c r="G35" s="208">
        <v>2010302</v>
      </c>
      <c r="H35" s="251" t="s">
        <v>367</v>
      </c>
    </row>
    <row r="36" ht="21.75" customHeight="1" spans="1:8">
      <c r="A36" s="241"/>
      <c r="B36" s="223"/>
      <c r="C36" s="194" t="s">
        <v>368</v>
      </c>
      <c r="D36" s="66"/>
      <c r="E36" s="66"/>
      <c r="F36" s="66"/>
      <c r="G36" s="208">
        <v>2010302</v>
      </c>
      <c r="H36" s="197"/>
    </row>
    <row r="37" ht="109.2" spans="1:8">
      <c r="A37" s="241"/>
      <c r="B37" s="223"/>
      <c r="C37" s="194" t="s">
        <v>369</v>
      </c>
      <c r="D37" s="66"/>
      <c r="E37" s="66"/>
      <c r="F37" s="66"/>
      <c r="G37" s="208">
        <v>2010302</v>
      </c>
      <c r="H37" s="197" t="s">
        <v>370</v>
      </c>
    </row>
    <row r="38" ht="46.8" spans="1:8">
      <c r="A38" s="241"/>
      <c r="B38" s="223"/>
      <c r="C38" s="194" t="s">
        <v>371</v>
      </c>
      <c r="D38" s="66"/>
      <c r="E38" s="66"/>
      <c r="F38" s="66"/>
      <c r="G38" s="208">
        <v>2130599</v>
      </c>
      <c r="H38" s="197" t="s">
        <v>372</v>
      </c>
    </row>
    <row r="39" ht="62.4" spans="1:8">
      <c r="A39" s="256"/>
      <c r="B39" s="223"/>
      <c r="C39" s="194" t="s">
        <v>373</v>
      </c>
      <c r="D39" s="66"/>
      <c r="E39" s="66"/>
      <c r="F39" s="66"/>
      <c r="G39" s="208">
        <v>2080102</v>
      </c>
      <c r="H39" s="197" t="s">
        <v>374</v>
      </c>
    </row>
    <row r="40" ht="31.2" spans="1:8">
      <c r="A40" s="241"/>
      <c r="B40" s="242">
        <v>16</v>
      </c>
      <c r="C40" s="257" t="s">
        <v>375</v>
      </c>
      <c r="D40" s="243">
        <v>202</v>
      </c>
      <c r="E40" s="244">
        <v>202</v>
      </c>
      <c r="F40" s="245">
        <v>50</v>
      </c>
      <c r="G40" s="208">
        <v>2010302</v>
      </c>
      <c r="H40" s="197" t="s">
        <v>376</v>
      </c>
    </row>
    <row r="41" ht="187.2" spans="1:8">
      <c r="A41" s="241"/>
      <c r="B41" s="242">
        <v>17</v>
      </c>
      <c r="C41" s="194" t="s">
        <v>377</v>
      </c>
      <c r="D41" s="243">
        <v>35</v>
      </c>
      <c r="E41" s="244">
        <v>45</v>
      </c>
      <c r="F41" s="245">
        <v>25</v>
      </c>
      <c r="G41" s="208">
        <v>2010302</v>
      </c>
      <c r="H41" s="197" t="s">
        <v>378</v>
      </c>
    </row>
    <row r="42" ht="62.4" spans="1:8">
      <c r="A42" s="241"/>
      <c r="B42" s="242">
        <v>18</v>
      </c>
      <c r="C42" s="194" t="s">
        <v>379</v>
      </c>
      <c r="D42" s="245">
        <v>15</v>
      </c>
      <c r="E42" s="244">
        <v>30</v>
      </c>
      <c r="F42" s="245">
        <v>5</v>
      </c>
      <c r="G42" s="208">
        <v>2010302</v>
      </c>
      <c r="H42" s="197" t="s">
        <v>380</v>
      </c>
    </row>
    <row r="43" ht="86.25" customHeight="1" spans="1:8">
      <c r="A43" s="241"/>
      <c r="B43" s="242">
        <v>19</v>
      </c>
      <c r="C43" s="194" t="s">
        <v>381</v>
      </c>
      <c r="D43" s="245">
        <v>20</v>
      </c>
      <c r="E43" s="244">
        <v>50</v>
      </c>
      <c r="F43" s="245">
        <v>20</v>
      </c>
      <c r="G43" s="208">
        <v>2010302</v>
      </c>
      <c r="H43" s="197" t="s">
        <v>382</v>
      </c>
    </row>
    <row r="44" ht="34.5" customHeight="1" spans="1:8">
      <c r="A44" s="241"/>
      <c r="B44" s="242">
        <v>20</v>
      </c>
      <c r="C44" s="194" t="s">
        <v>383</v>
      </c>
      <c r="D44" s="245">
        <v>20</v>
      </c>
      <c r="E44" s="245">
        <v>20</v>
      </c>
      <c r="F44" s="245">
        <v>0</v>
      </c>
      <c r="G44" s="208">
        <v>2010302</v>
      </c>
      <c r="H44" s="197" t="s">
        <v>384</v>
      </c>
    </row>
    <row r="45" ht="343.2" spans="1:8">
      <c r="A45" s="241"/>
      <c r="B45" s="242">
        <v>21</v>
      </c>
      <c r="C45" s="194" t="s">
        <v>385</v>
      </c>
      <c r="D45" s="243">
        <v>50</v>
      </c>
      <c r="E45" s="244">
        <v>85</v>
      </c>
      <c r="F45" s="245">
        <v>30</v>
      </c>
      <c r="G45" s="208">
        <v>2010302</v>
      </c>
      <c r="H45" s="197" t="s">
        <v>386</v>
      </c>
    </row>
    <row r="46" ht="140.4" spans="1:8">
      <c r="A46" s="241"/>
      <c r="B46" s="242">
        <v>22</v>
      </c>
      <c r="C46" s="194" t="s">
        <v>387</v>
      </c>
      <c r="D46" s="243">
        <v>70</v>
      </c>
      <c r="E46" s="244">
        <v>140</v>
      </c>
      <c r="F46" s="245">
        <v>70</v>
      </c>
      <c r="G46" s="208">
        <v>2010302</v>
      </c>
      <c r="H46" s="197" t="s">
        <v>388</v>
      </c>
    </row>
    <row r="47" ht="187.2" spans="1:8">
      <c r="A47" s="241"/>
      <c r="B47" s="242"/>
      <c r="C47" s="194" t="s">
        <v>389</v>
      </c>
      <c r="D47" s="246"/>
      <c r="E47" s="253"/>
      <c r="F47" s="208"/>
      <c r="G47" s="208"/>
      <c r="H47" s="197" t="s">
        <v>390</v>
      </c>
    </row>
    <row r="48" ht="171.6" spans="1:8">
      <c r="A48" s="241"/>
      <c r="B48" s="242"/>
      <c r="C48" s="194" t="s">
        <v>391</v>
      </c>
      <c r="D48" s="66"/>
      <c r="E48" s="66"/>
      <c r="F48" s="66"/>
      <c r="G48" s="66"/>
      <c r="H48" s="197" t="s">
        <v>392</v>
      </c>
    </row>
    <row r="49" ht="218.4" spans="1:8">
      <c r="A49" s="241"/>
      <c r="B49" s="223"/>
      <c r="C49" s="194" t="s">
        <v>393</v>
      </c>
      <c r="D49" s="66"/>
      <c r="E49" s="66"/>
      <c r="F49" s="66"/>
      <c r="G49" s="66"/>
      <c r="H49" s="197" t="s">
        <v>394</v>
      </c>
    </row>
    <row r="50" ht="109.2" spans="1:8">
      <c r="A50" s="241"/>
      <c r="B50" s="223"/>
      <c r="C50" s="194" t="s">
        <v>395</v>
      </c>
      <c r="D50" s="66"/>
      <c r="E50" s="66"/>
      <c r="F50" s="66"/>
      <c r="G50" s="66"/>
      <c r="H50" s="197" t="s">
        <v>396</v>
      </c>
    </row>
    <row r="51" ht="249.6" spans="1:8">
      <c r="A51" s="241"/>
      <c r="B51" s="223"/>
      <c r="C51" s="194" t="s">
        <v>397</v>
      </c>
      <c r="D51" s="66"/>
      <c r="E51" s="66"/>
      <c r="F51" s="66"/>
      <c r="G51" s="66"/>
      <c r="H51" s="197" t="s">
        <v>398</v>
      </c>
    </row>
    <row r="52" ht="93.6" spans="1:8">
      <c r="A52" s="241"/>
      <c r="B52" s="242">
        <v>23</v>
      </c>
      <c r="C52" s="250" t="s">
        <v>399</v>
      </c>
      <c r="D52" s="243">
        <v>25</v>
      </c>
      <c r="E52" s="244">
        <v>26</v>
      </c>
      <c r="F52" s="245">
        <v>15</v>
      </c>
      <c r="G52" s="208">
        <v>2010302</v>
      </c>
      <c r="H52" s="197" t="s">
        <v>400</v>
      </c>
    </row>
    <row r="53" s="161" customFormat="1" ht="33" customHeight="1" spans="1:8">
      <c r="A53" s="258" t="s">
        <v>401</v>
      </c>
      <c r="B53" s="259"/>
      <c r="C53" s="260" t="s">
        <v>106</v>
      </c>
      <c r="D53" s="238">
        <f>SUM(D54:D72)</f>
        <v>703.76</v>
      </c>
      <c r="E53" s="238">
        <f>SUM(E54:E72)</f>
        <v>1477.84</v>
      </c>
      <c r="F53" s="238">
        <f>SUM(F54:F72)</f>
        <v>941</v>
      </c>
      <c r="G53" s="261"/>
      <c r="H53" s="240" t="s">
        <v>402</v>
      </c>
    </row>
    <row r="54" ht="202.8" spans="1:8">
      <c r="A54" s="241"/>
      <c r="B54" s="242">
        <v>24</v>
      </c>
      <c r="C54" s="194" t="s">
        <v>403</v>
      </c>
      <c r="D54" s="243">
        <v>130.96</v>
      </c>
      <c r="E54" s="243">
        <v>209.84</v>
      </c>
      <c r="F54" s="245">
        <v>200</v>
      </c>
      <c r="G54" s="208">
        <v>2010505</v>
      </c>
      <c r="H54" s="197" t="s">
        <v>404</v>
      </c>
    </row>
    <row r="55" ht="31.2" spans="1:8">
      <c r="A55" s="241"/>
      <c r="B55" s="242">
        <v>25</v>
      </c>
      <c r="C55" s="194" t="s">
        <v>405</v>
      </c>
      <c r="D55" s="243">
        <v>5</v>
      </c>
      <c r="E55" s="243">
        <v>5</v>
      </c>
      <c r="F55" s="245">
        <v>3</v>
      </c>
      <c r="G55" s="208">
        <v>2060102</v>
      </c>
      <c r="H55" s="197" t="s">
        <v>406</v>
      </c>
    </row>
    <row r="56" ht="20.25" customHeight="1" spans="1:8">
      <c r="A56" s="241"/>
      <c r="B56" s="223">
        <v>26</v>
      </c>
      <c r="C56" s="194" t="s">
        <v>407</v>
      </c>
      <c r="D56" s="243">
        <v>22.8</v>
      </c>
      <c r="E56" s="243">
        <v>8</v>
      </c>
      <c r="F56" s="245">
        <v>8</v>
      </c>
      <c r="G56" s="208">
        <v>2060102</v>
      </c>
      <c r="H56" s="197" t="s">
        <v>408</v>
      </c>
    </row>
    <row r="57" ht="30.75" customHeight="1" spans="1:8">
      <c r="A57" s="241"/>
      <c r="B57" s="223">
        <v>27</v>
      </c>
      <c r="C57" s="194" t="s">
        <v>409</v>
      </c>
      <c r="D57" s="243">
        <v>75</v>
      </c>
      <c r="E57" s="243">
        <v>75</v>
      </c>
      <c r="F57" s="245">
        <v>75</v>
      </c>
      <c r="G57" s="208">
        <v>2060102</v>
      </c>
      <c r="H57" s="197" t="s">
        <v>410</v>
      </c>
    </row>
    <row r="58" ht="31.2" spans="1:8">
      <c r="A58" s="241"/>
      <c r="B58" s="223">
        <v>28</v>
      </c>
      <c r="C58" s="194" t="s">
        <v>411</v>
      </c>
      <c r="D58" s="246"/>
      <c r="E58" s="243">
        <v>90</v>
      </c>
      <c r="F58" s="245">
        <v>90</v>
      </c>
      <c r="G58" s="208">
        <v>2060102</v>
      </c>
      <c r="H58" s="197" t="s">
        <v>412</v>
      </c>
    </row>
    <row r="59" ht="109.2" spans="1:8">
      <c r="A59" s="241"/>
      <c r="B59" s="223">
        <v>29</v>
      </c>
      <c r="C59" s="194" t="s">
        <v>413</v>
      </c>
      <c r="D59" s="243">
        <v>245</v>
      </c>
      <c r="E59" s="243">
        <v>300</v>
      </c>
      <c r="F59" s="245">
        <v>245</v>
      </c>
      <c r="G59" s="208">
        <v>2060102</v>
      </c>
      <c r="H59" s="197" t="s">
        <v>414</v>
      </c>
    </row>
    <row r="60" ht="31.2" spans="1:8">
      <c r="A60" s="241"/>
      <c r="B60" s="223">
        <v>30</v>
      </c>
      <c r="C60" s="194" t="s">
        <v>415</v>
      </c>
      <c r="D60" s="246"/>
      <c r="E60" s="243">
        <v>30</v>
      </c>
      <c r="F60" s="208"/>
      <c r="G60" s="208">
        <v>2060102</v>
      </c>
      <c r="H60" s="197" t="s">
        <v>416</v>
      </c>
    </row>
    <row r="61" ht="93.6" spans="1:8">
      <c r="A61" s="241"/>
      <c r="B61" s="223">
        <v>31</v>
      </c>
      <c r="C61" s="194" t="s">
        <v>417</v>
      </c>
      <c r="D61" s="243">
        <v>35</v>
      </c>
      <c r="E61" s="243">
        <v>40</v>
      </c>
      <c r="F61" s="245">
        <v>30</v>
      </c>
      <c r="G61" s="208">
        <v>2060102</v>
      </c>
      <c r="H61" s="197" t="s">
        <v>418</v>
      </c>
    </row>
    <row r="62" ht="109.2" spans="1:8">
      <c r="A62" s="241"/>
      <c r="B62" s="223">
        <v>32</v>
      </c>
      <c r="C62" s="194" t="s">
        <v>419</v>
      </c>
      <c r="D62" s="246"/>
      <c r="E62" s="243">
        <v>330</v>
      </c>
      <c r="F62" s="245">
        <v>30</v>
      </c>
      <c r="G62" s="208">
        <v>2010302</v>
      </c>
      <c r="H62" s="197" t="s">
        <v>420</v>
      </c>
    </row>
    <row r="63" ht="23.25" customHeight="1" spans="1:8">
      <c r="A63" s="256"/>
      <c r="B63" s="223">
        <v>33</v>
      </c>
      <c r="C63" s="194" t="s">
        <v>421</v>
      </c>
      <c r="D63" s="243">
        <v>100</v>
      </c>
      <c r="E63" s="243">
        <v>100</v>
      </c>
      <c r="F63" s="245">
        <v>100</v>
      </c>
      <c r="G63" s="208">
        <v>2060102</v>
      </c>
      <c r="H63" s="197" t="s">
        <v>422</v>
      </c>
    </row>
    <row r="64" ht="31.2" spans="1:8">
      <c r="A64" s="256"/>
      <c r="B64" s="223">
        <v>34</v>
      </c>
      <c r="C64" s="194" t="s">
        <v>423</v>
      </c>
      <c r="D64" s="246"/>
      <c r="E64" s="243">
        <v>10</v>
      </c>
      <c r="F64" s="245">
        <v>10</v>
      </c>
      <c r="G64" s="208">
        <v>2060102</v>
      </c>
      <c r="H64" s="197" t="s">
        <v>424</v>
      </c>
    </row>
    <row r="65" ht="31.2" spans="1:8">
      <c r="A65" s="241"/>
      <c r="B65" s="223">
        <v>35</v>
      </c>
      <c r="C65" s="194" t="s">
        <v>425</v>
      </c>
      <c r="D65" s="246"/>
      <c r="E65" s="262">
        <v>50</v>
      </c>
      <c r="F65" s="245">
        <v>0</v>
      </c>
      <c r="G65" s="208">
        <v>2060102</v>
      </c>
      <c r="H65" s="197" t="s">
        <v>426</v>
      </c>
    </row>
    <row r="66" ht="29.25" customHeight="1" spans="1:8">
      <c r="A66" s="241"/>
      <c r="B66" s="223">
        <v>36</v>
      </c>
      <c r="C66" s="194" t="s">
        <v>427</v>
      </c>
      <c r="D66" s="246"/>
      <c r="E66" s="253">
        <v>60</v>
      </c>
      <c r="F66" s="245">
        <v>60</v>
      </c>
      <c r="G66" s="208">
        <v>2010302</v>
      </c>
      <c r="H66" s="197" t="s">
        <v>428</v>
      </c>
    </row>
    <row r="67" ht="156" spans="1:8">
      <c r="A67" s="241"/>
      <c r="B67" s="223">
        <v>37</v>
      </c>
      <c r="C67" s="194" t="s">
        <v>429</v>
      </c>
      <c r="D67" s="246"/>
      <c r="E67" s="262">
        <v>50</v>
      </c>
      <c r="F67" s="245">
        <v>20</v>
      </c>
      <c r="G67" s="208">
        <v>2060102</v>
      </c>
      <c r="H67" s="197" t="s">
        <v>430</v>
      </c>
    </row>
    <row r="68" ht="46.8" spans="1:8">
      <c r="A68" s="241"/>
      <c r="B68" s="223">
        <v>38</v>
      </c>
      <c r="C68" s="194" t="s">
        <v>431</v>
      </c>
      <c r="D68" s="246"/>
      <c r="E68" s="262">
        <v>20</v>
      </c>
      <c r="F68" s="245">
        <v>20</v>
      </c>
      <c r="G68" s="208">
        <v>2060102</v>
      </c>
      <c r="H68" s="197" t="s">
        <v>432</v>
      </c>
    </row>
    <row r="69" ht="46.8" spans="1:8">
      <c r="A69" s="241"/>
      <c r="B69" s="223">
        <v>39</v>
      </c>
      <c r="C69" s="194" t="s">
        <v>433</v>
      </c>
      <c r="D69" s="246"/>
      <c r="E69" s="262">
        <v>100</v>
      </c>
      <c r="F69" s="245">
        <v>50</v>
      </c>
      <c r="G69" s="208">
        <v>2060102</v>
      </c>
      <c r="H69" s="197" t="s">
        <v>434</v>
      </c>
    </row>
    <row r="70" ht="31.2" spans="1:8">
      <c r="A70" s="241"/>
      <c r="B70" s="223">
        <v>40</v>
      </c>
      <c r="C70" s="194" t="s">
        <v>435</v>
      </c>
      <c r="D70" s="245">
        <v>40</v>
      </c>
      <c r="E70" s="208"/>
      <c r="F70" s="208"/>
      <c r="G70" s="208">
        <v>2010505</v>
      </c>
      <c r="H70" s="197"/>
    </row>
    <row r="71" ht="15.6" spans="1:8">
      <c r="A71" s="256"/>
      <c r="B71" s="223">
        <v>41</v>
      </c>
      <c r="C71" s="194" t="s">
        <v>436</v>
      </c>
      <c r="D71" s="245">
        <v>10</v>
      </c>
      <c r="E71" s="208"/>
      <c r="F71" s="208"/>
      <c r="G71" s="208">
        <v>2010507</v>
      </c>
      <c r="H71" s="197"/>
    </row>
    <row r="72" ht="31.2" spans="1:8">
      <c r="A72" s="241"/>
      <c r="B72" s="223">
        <v>42</v>
      </c>
      <c r="C72" s="194" t="s">
        <v>437</v>
      </c>
      <c r="D72" s="245">
        <v>40</v>
      </c>
      <c r="E72" s="208"/>
      <c r="F72" s="208"/>
      <c r="G72" s="208">
        <v>2060102</v>
      </c>
      <c r="H72" s="197"/>
    </row>
    <row r="73" ht="27" customHeight="1" spans="1:8">
      <c r="A73" s="258" t="s">
        <v>438</v>
      </c>
      <c r="B73" s="259"/>
      <c r="C73" s="260" t="s">
        <v>106</v>
      </c>
      <c r="D73" s="238">
        <f>SUM(D74:D76)</f>
        <v>700</v>
      </c>
      <c r="E73" s="238">
        <f>SUM(E74:E76)</f>
        <v>958</v>
      </c>
      <c r="F73" s="238">
        <f>SUM(F74:F76)</f>
        <v>350</v>
      </c>
      <c r="G73" s="239"/>
      <c r="H73" s="240" t="s">
        <v>439</v>
      </c>
    </row>
    <row r="74" ht="156" spans="1:8">
      <c r="A74" s="241"/>
      <c r="B74" s="242">
        <v>43</v>
      </c>
      <c r="C74" s="203" t="s">
        <v>440</v>
      </c>
      <c r="D74" s="245">
        <v>300</v>
      </c>
      <c r="E74" s="243">
        <v>600</v>
      </c>
      <c r="F74" s="245">
        <v>100</v>
      </c>
      <c r="G74" s="208">
        <v>2011308</v>
      </c>
      <c r="H74" s="197" t="s">
        <v>441</v>
      </c>
    </row>
    <row r="75" ht="21.75" customHeight="1" spans="1:8">
      <c r="A75" s="241"/>
      <c r="B75" s="242">
        <v>44</v>
      </c>
      <c r="C75" s="203" t="s">
        <v>442</v>
      </c>
      <c r="D75" s="245">
        <v>300</v>
      </c>
      <c r="E75" s="243">
        <v>200</v>
      </c>
      <c r="F75" s="245">
        <v>100</v>
      </c>
      <c r="G75" s="208">
        <v>2011308</v>
      </c>
      <c r="H75" s="197" t="s">
        <v>443</v>
      </c>
    </row>
    <row r="76" ht="46.8" spans="1:8">
      <c r="A76" s="241"/>
      <c r="B76" s="242">
        <v>45</v>
      </c>
      <c r="C76" s="194" t="s">
        <v>444</v>
      </c>
      <c r="D76" s="245">
        <v>100</v>
      </c>
      <c r="E76" s="243">
        <v>158</v>
      </c>
      <c r="F76" s="245">
        <v>150</v>
      </c>
      <c r="G76" s="208">
        <v>2011308</v>
      </c>
      <c r="H76" s="197" t="s">
        <v>445</v>
      </c>
    </row>
    <row r="77" ht="33" customHeight="1" spans="1:8">
      <c r="A77" s="258" t="s">
        <v>446</v>
      </c>
      <c r="B77" s="259"/>
      <c r="C77" s="263" t="s">
        <v>106</v>
      </c>
      <c r="D77" s="238">
        <f>SUM(D78:D83)</f>
        <v>430</v>
      </c>
      <c r="E77" s="238">
        <f>SUM(E78:E83)</f>
        <v>490</v>
      </c>
      <c r="F77" s="238">
        <f>SUM(F78:F83)</f>
        <v>490</v>
      </c>
      <c r="G77" s="261"/>
      <c r="H77" s="191" t="s">
        <v>447</v>
      </c>
    </row>
    <row r="78" ht="46.8" spans="1:8">
      <c r="A78" s="256"/>
      <c r="B78" s="199">
        <v>46</v>
      </c>
      <c r="C78" s="194" t="s">
        <v>448</v>
      </c>
      <c r="D78" s="245">
        <v>50</v>
      </c>
      <c r="E78" s="245">
        <v>50</v>
      </c>
      <c r="F78" s="245">
        <v>50</v>
      </c>
      <c r="G78" s="208">
        <v>2010602</v>
      </c>
      <c r="H78" s="197" t="s">
        <v>449</v>
      </c>
    </row>
    <row r="79" ht="28.5" customHeight="1" spans="1:8">
      <c r="A79" s="241"/>
      <c r="B79" s="242">
        <v>47</v>
      </c>
      <c r="C79" s="194" t="s">
        <v>450</v>
      </c>
      <c r="D79" s="245">
        <v>240</v>
      </c>
      <c r="E79" s="245">
        <v>300</v>
      </c>
      <c r="F79" s="245">
        <v>300</v>
      </c>
      <c r="G79" s="208">
        <v>2010608</v>
      </c>
      <c r="H79" s="197" t="s">
        <v>451</v>
      </c>
    </row>
    <row r="80" ht="30" customHeight="1" spans="1:8">
      <c r="A80" s="241"/>
      <c r="B80" s="193">
        <v>48</v>
      </c>
      <c r="C80" s="194" t="s">
        <v>452</v>
      </c>
      <c r="D80" s="245">
        <v>32</v>
      </c>
      <c r="E80" s="245">
        <v>32</v>
      </c>
      <c r="F80" s="245">
        <v>32</v>
      </c>
      <c r="G80" s="208">
        <v>2010608</v>
      </c>
      <c r="H80" s="197" t="s">
        <v>453</v>
      </c>
    </row>
    <row r="81" ht="78" spans="1:8">
      <c r="A81" s="241"/>
      <c r="B81" s="223">
        <v>49</v>
      </c>
      <c r="C81" s="194" t="s">
        <v>454</v>
      </c>
      <c r="D81" s="245">
        <v>50</v>
      </c>
      <c r="E81" s="245">
        <v>50</v>
      </c>
      <c r="F81" s="245">
        <v>50</v>
      </c>
      <c r="G81" s="208">
        <v>2010608</v>
      </c>
      <c r="H81" s="264" t="s">
        <v>455</v>
      </c>
    </row>
    <row r="82" ht="46.8" spans="1:8">
      <c r="A82" s="241"/>
      <c r="B82" s="193">
        <v>50</v>
      </c>
      <c r="C82" s="194" t="s">
        <v>456</v>
      </c>
      <c r="D82" s="245">
        <v>50</v>
      </c>
      <c r="E82" s="245">
        <v>50</v>
      </c>
      <c r="F82" s="245">
        <v>50</v>
      </c>
      <c r="G82" s="208">
        <v>2010605</v>
      </c>
      <c r="H82" s="264" t="s">
        <v>457</v>
      </c>
    </row>
    <row r="83" ht="78" spans="1:8">
      <c r="A83" s="241"/>
      <c r="B83" s="223">
        <v>51</v>
      </c>
      <c r="C83" s="194" t="s">
        <v>458</v>
      </c>
      <c r="D83" s="245">
        <v>8</v>
      </c>
      <c r="E83" s="245">
        <v>8</v>
      </c>
      <c r="F83" s="245">
        <v>8</v>
      </c>
      <c r="G83" s="208">
        <v>2010602</v>
      </c>
      <c r="H83" s="197" t="s">
        <v>459</v>
      </c>
    </row>
    <row r="84" ht="25.5" customHeight="1" spans="1:8">
      <c r="A84" s="258" t="s">
        <v>460</v>
      </c>
      <c r="B84" s="259"/>
      <c r="C84" s="263" t="s">
        <v>106</v>
      </c>
      <c r="D84" s="238">
        <f>SUM(D85:D107)</f>
        <v>4415</v>
      </c>
      <c r="E84" s="238">
        <f>SUM(E85:E107)</f>
        <v>5124</v>
      </c>
      <c r="F84" s="238">
        <f>SUM(F85:F107)</f>
        <v>3924</v>
      </c>
      <c r="G84" s="261"/>
      <c r="H84" s="191" t="s">
        <v>461</v>
      </c>
    </row>
    <row r="85" ht="31.2" spans="1:8">
      <c r="A85" s="241"/>
      <c r="B85" s="242">
        <v>52</v>
      </c>
      <c r="C85" s="194" t="s">
        <v>462</v>
      </c>
      <c r="D85" s="243">
        <v>80</v>
      </c>
      <c r="E85" s="243">
        <v>80</v>
      </c>
      <c r="F85" s="245">
        <v>80</v>
      </c>
      <c r="G85" s="208">
        <v>2120102</v>
      </c>
      <c r="H85" s="197" t="s">
        <v>463</v>
      </c>
    </row>
    <row r="86" ht="15.6" spans="1:8">
      <c r="A86" s="241"/>
      <c r="B86" s="242">
        <v>53</v>
      </c>
      <c r="C86" s="194" t="s">
        <v>464</v>
      </c>
      <c r="D86" s="243">
        <v>40</v>
      </c>
      <c r="E86" s="243">
        <v>40</v>
      </c>
      <c r="F86" s="245">
        <v>40</v>
      </c>
      <c r="G86" s="208">
        <v>2120102</v>
      </c>
      <c r="H86" s="197" t="s">
        <v>465</v>
      </c>
    </row>
    <row r="87" ht="25.5" customHeight="1" spans="1:8">
      <c r="A87" s="241"/>
      <c r="B87" s="242">
        <v>54</v>
      </c>
      <c r="C87" s="194" t="s">
        <v>466</v>
      </c>
      <c r="D87" s="243">
        <v>2000</v>
      </c>
      <c r="E87" s="243">
        <v>2000</v>
      </c>
      <c r="F87" s="245">
        <v>2000</v>
      </c>
      <c r="G87" s="208">
        <v>2110302</v>
      </c>
      <c r="H87" s="197" t="s">
        <v>467</v>
      </c>
    </row>
    <row r="88" ht="109.2" spans="1:8">
      <c r="A88" s="241"/>
      <c r="B88" s="223">
        <v>55</v>
      </c>
      <c r="C88" s="194" t="s">
        <v>468</v>
      </c>
      <c r="D88" s="243">
        <v>200</v>
      </c>
      <c r="E88" s="243">
        <v>200</v>
      </c>
      <c r="F88" s="245">
        <v>100</v>
      </c>
      <c r="G88" s="208">
        <v>2120303</v>
      </c>
      <c r="H88" s="197" t="s">
        <v>469</v>
      </c>
    </row>
    <row r="89" ht="78" spans="1:8">
      <c r="A89" s="241"/>
      <c r="B89" s="223">
        <v>56</v>
      </c>
      <c r="C89" s="194" t="s">
        <v>470</v>
      </c>
      <c r="D89" s="243">
        <v>150</v>
      </c>
      <c r="E89" s="243">
        <v>150</v>
      </c>
      <c r="F89" s="245">
        <v>100</v>
      </c>
      <c r="G89" s="208">
        <v>2120303</v>
      </c>
      <c r="H89" s="197" t="s">
        <v>471</v>
      </c>
    </row>
    <row r="90" ht="31.2" spans="1:8">
      <c r="A90" s="241"/>
      <c r="B90" s="223">
        <v>57</v>
      </c>
      <c r="C90" s="194" t="s">
        <v>472</v>
      </c>
      <c r="D90" s="243">
        <v>100</v>
      </c>
      <c r="E90" s="243">
        <v>100</v>
      </c>
      <c r="F90" s="245">
        <v>100</v>
      </c>
      <c r="G90" s="208">
        <v>2120501</v>
      </c>
      <c r="H90" s="197" t="s">
        <v>473</v>
      </c>
    </row>
    <row r="91" ht="280.8" spans="1:8">
      <c r="A91" s="241"/>
      <c r="B91" s="223">
        <v>58</v>
      </c>
      <c r="C91" s="194" t="s">
        <v>474</v>
      </c>
      <c r="D91" s="243">
        <v>600</v>
      </c>
      <c r="E91" s="243">
        <v>600</v>
      </c>
      <c r="F91" s="245">
        <v>250</v>
      </c>
      <c r="G91" s="208">
        <v>2110302</v>
      </c>
      <c r="H91" s="197" t="s">
        <v>475</v>
      </c>
    </row>
    <row r="92" ht="21" customHeight="1" spans="1:8">
      <c r="A92" s="265"/>
      <c r="B92" s="223">
        <v>59</v>
      </c>
      <c r="C92" s="194" t="s">
        <v>476</v>
      </c>
      <c r="D92" s="243">
        <v>59</v>
      </c>
      <c r="E92" s="246"/>
      <c r="F92" s="208"/>
      <c r="G92" s="208">
        <v>2120501</v>
      </c>
      <c r="H92" s="197"/>
    </row>
    <row r="93" ht="31.2" spans="1:8">
      <c r="A93" s="241"/>
      <c r="B93" s="223">
        <v>60</v>
      </c>
      <c r="C93" s="194" t="s">
        <v>477</v>
      </c>
      <c r="D93" s="243">
        <v>96</v>
      </c>
      <c r="E93" s="243">
        <v>96</v>
      </c>
      <c r="F93" s="245">
        <v>96</v>
      </c>
      <c r="G93" s="208">
        <v>2120399</v>
      </c>
      <c r="H93" s="197" t="s">
        <v>478</v>
      </c>
    </row>
    <row r="94" ht="78" spans="1:8">
      <c r="A94" s="241"/>
      <c r="B94" s="223">
        <v>61</v>
      </c>
      <c r="C94" s="194" t="s">
        <v>479</v>
      </c>
      <c r="D94" s="243">
        <v>260</v>
      </c>
      <c r="E94" s="243">
        <v>350</v>
      </c>
      <c r="F94" s="245">
        <v>230</v>
      </c>
      <c r="G94" s="208">
        <v>2120303</v>
      </c>
      <c r="H94" s="197" t="s">
        <v>480</v>
      </c>
    </row>
    <row r="95" ht="46.8" spans="1:8">
      <c r="A95" s="241"/>
      <c r="B95" s="223">
        <v>62</v>
      </c>
      <c r="C95" s="194" t="s">
        <v>481</v>
      </c>
      <c r="D95" s="243">
        <v>80</v>
      </c>
      <c r="E95" s="243">
        <v>80</v>
      </c>
      <c r="F95" s="245">
        <v>80</v>
      </c>
      <c r="G95" s="208">
        <v>2010302</v>
      </c>
      <c r="H95" s="197" t="s">
        <v>482</v>
      </c>
    </row>
    <row r="96" ht="124.8" spans="1:8">
      <c r="A96" s="241"/>
      <c r="B96" s="223">
        <v>63</v>
      </c>
      <c r="C96" s="194" t="s">
        <v>483</v>
      </c>
      <c r="D96" s="243">
        <v>54</v>
      </c>
      <c r="E96" s="243">
        <v>134</v>
      </c>
      <c r="F96" s="245">
        <v>134</v>
      </c>
      <c r="G96" s="208">
        <v>2010302</v>
      </c>
      <c r="H96" s="197" t="s">
        <v>484</v>
      </c>
    </row>
    <row r="97" ht="20.25" customHeight="1" spans="1:8">
      <c r="A97" s="241"/>
      <c r="B97" s="223">
        <v>64</v>
      </c>
      <c r="C97" s="194" t="s">
        <v>485</v>
      </c>
      <c r="D97" s="243">
        <v>48</v>
      </c>
      <c r="E97" s="243">
        <v>48</v>
      </c>
      <c r="F97" s="245">
        <v>48</v>
      </c>
      <c r="G97" s="208">
        <v>2010302</v>
      </c>
      <c r="H97" s="197" t="s">
        <v>486</v>
      </c>
    </row>
    <row r="98" ht="218.4" spans="1:8">
      <c r="A98" s="241"/>
      <c r="B98" s="223">
        <v>65</v>
      </c>
      <c r="C98" s="194" t="s">
        <v>487</v>
      </c>
      <c r="D98" s="246"/>
      <c r="E98" s="243">
        <v>75</v>
      </c>
      <c r="F98" s="245">
        <v>75</v>
      </c>
      <c r="G98" s="208">
        <v>2010302</v>
      </c>
      <c r="H98" s="197" t="s">
        <v>488</v>
      </c>
    </row>
    <row r="99" ht="31.2" spans="1:8">
      <c r="A99" s="241"/>
      <c r="B99" s="223">
        <v>66</v>
      </c>
      <c r="C99" s="194" t="s">
        <v>489</v>
      </c>
      <c r="D99" s="243">
        <v>8</v>
      </c>
      <c r="E99" s="243">
        <v>8</v>
      </c>
      <c r="F99" s="245">
        <v>8</v>
      </c>
      <c r="G99" s="208">
        <v>2010302</v>
      </c>
      <c r="H99" s="197" t="s">
        <v>490</v>
      </c>
    </row>
    <row r="100" ht="15.6" spans="1:8">
      <c r="A100" s="241"/>
      <c r="B100" s="223">
        <v>67</v>
      </c>
      <c r="C100" s="194" t="s">
        <v>491</v>
      </c>
      <c r="D100" s="243">
        <v>23</v>
      </c>
      <c r="E100" s="243">
        <v>15</v>
      </c>
      <c r="F100" s="245">
        <v>15</v>
      </c>
      <c r="G100" s="208">
        <v>2010302</v>
      </c>
      <c r="H100" s="197" t="s">
        <v>492</v>
      </c>
    </row>
    <row r="101" ht="62.4" spans="1:8">
      <c r="A101" s="241"/>
      <c r="B101" s="223">
        <v>68</v>
      </c>
      <c r="C101" s="194" t="s">
        <v>493</v>
      </c>
      <c r="D101" s="243">
        <v>80</v>
      </c>
      <c r="E101" s="245">
        <v>80</v>
      </c>
      <c r="F101" s="245">
        <v>0</v>
      </c>
      <c r="G101" s="208">
        <v>2010302</v>
      </c>
      <c r="H101" s="197" t="s">
        <v>494</v>
      </c>
    </row>
    <row r="102" ht="409.5" spans="1:8">
      <c r="A102" s="241"/>
      <c r="B102" s="223">
        <v>69</v>
      </c>
      <c r="C102" s="194" t="s">
        <v>495</v>
      </c>
      <c r="D102" s="245">
        <f>400+52</f>
        <v>452</v>
      </c>
      <c r="E102" s="245">
        <v>548</v>
      </c>
      <c r="F102" s="245">
        <v>548</v>
      </c>
      <c r="G102" s="208">
        <v>2120201</v>
      </c>
      <c r="H102" s="197" t="s">
        <v>496</v>
      </c>
    </row>
    <row r="103" ht="62.4" spans="1:8">
      <c r="A103" s="241"/>
      <c r="B103" s="223">
        <v>70</v>
      </c>
      <c r="C103" s="194" t="s">
        <v>497</v>
      </c>
      <c r="D103" s="208"/>
      <c r="E103" s="245">
        <v>500</v>
      </c>
      <c r="F103" s="245">
        <v>0</v>
      </c>
      <c r="G103" s="208">
        <v>2120303</v>
      </c>
      <c r="H103" s="197" t="s">
        <v>498</v>
      </c>
    </row>
    <row r="104" ht="109.2" spans="1:8">
      <c r="A104" s="241"/>
      <c r="B104" s="223">
        <v>71</v>
      </c>
      <c r="C104" s="194" t="s">
        <v>499</v>
      </c>
      <c r="D104" s="208"/>
      <c r="E104" s="245">
        <v>20</v>
      </c>
      <c r="F104" s="245">
        <v>20</v>
      </c>
      <c r="G104" s="208">
        <v>2010302</v>
      </c>
      <c r="H104" s="197" t="s">
        <v>500</v>
      </c>
    </row>
    <row r="105" ht="31.2" spans="1:8">
      <c r="A105" s="241"/>
      <c r="B105" s="223">
        <v>72</v>
      </c>
      <c r="C105" s="194" t="s">
        <v>501</v>
      </c>
      <c r="D105" s="245">
        <v>4</v>
      </c>
      <c r="E105" s="208"/>
      <c r="F105" s="208"/>
      <c r="G105" s="246">
        <v>2010302</v>
      </c>
      <c r="H105" s="197"/>
    </row>
    <row r="106" ht="31.2" spans="1:8">
      <c r="A106" s="241"/>
      <c r="B106" s="223">
        <v>73</v>
      </c>
      <c r="C106" s="194" t="s">
        <v>502</v>
      </c>
      <c r="D106" s="245">
        <v>45</v>
      </c>
      <c r="E106" s="208"/>
      <c r="F106" s="208"/>
      <c r="G106" s="208">
        <v>2010302</v>
      </c>
      <c r="H106" s="197"/>
    </row>
    <row r="107" ht="15.6" spans="1:8">
      <c r="A107" s="241"/>
      <c r="B107" s="223">
        <v>74</v>
      </c>
      <c r="C107" s="194" t="s">
        <v>503</v>
      </c>
      <c r="D107" s="245">
        <v>36</v>
      </c>
      <c r="E107" s="208"/>
      <c r="F107" s="208"/>
      <c r="G107" s="208">
        <v>2120104</v>
      </c>
      <c r="H107" s="197"/>
    </row>
    <row r="108" ht="29.25" customHeight="1" spans="1:8">
      <c r="A108" s="258" t="s">
        <v>504</v>
      </c>
      <c r="B108" s="259"/>
      <c r="C108" s="263" t="s">
        <v>106</v>
      </c>
      <c r="D108" s="238">
        <f>SUM(D109:D112)</f>
        <v>40</v>
      </c>
      <c r="E108" s="238">
        <f>SUM(E109:E112)</f>
        <v>40</v>
      </c>
      <c r="F108" s="238">
        <f>SUM(F109:F112)</f>
        <v>28</v>
      </c>
      <c r="G108" s="261"/>
      <c r="H108" s="191" t="s">
        <v>505</v>
      </c>
    </row>
    <row r="109" ht="78" spans="1:8">
      <c r="A109" s="241"/>
      <c r="B109" s="242">
        <v>75</v>
      </c>
      <c r="C109" s="194" t="s">
        <v>506</v>
      </c>
      <c r="D109" s="245">
        <v>9</v>
      </c>
      <c r="E109" s="245">
        <v>9</v>
      </c>
      <c r="F109" s="245">
        <v>5</v>
      </c>
      <c r="G109" s="208">
        <v>2011102</v>
      </c>
      <c r="H109" s="197" t="s">
        <v>507</v>
      </c>
    </row>
    <row r="110" ht="46.8" spans="1:8">
      <c r="A110" s="241"/>
      <c r="B110" s="242">
        <v>76</v>
      </c>
      <c r="C110" s="194" t="s">
        <v>508</v>
      </c>
      <c r="D110" s="245">
        <v>19</v>
      </c>
      <c r="E110" s="245">
        <v>17</v>
      </c>
      <c r="F110" s="245">
        <v>15</v>
      </c>
      <c r="G110" s="208">
        <v>2011102</v>
      </c>
      <c r="H110" s="197" t="s">
        <v>509</v>
      </c>
    </row>
    <row r="111" ht="78" spans="1:8">
      <c r="A111" s="241"/>
      <c r="B111" s="242">
        <v>77</v>
      </c>
      <c r="C111" s="194" t="s">
        <v>510</v>
      </c>
      <c r="D111" s="245">
        <v>9</v>
      </c>
      <c r="E111" s="245">
        <v>9</v>
      </c>
      <c r="F111" s="245">
        <v>5</v>
      </c>
      <c r="G111" s="208">
        <v>2011104</v>
      </c>
      <c r="H111" s="197" t="s">
        <v>511</v>
      </c>
    </row>
    <row r="112" ht="31.2" spans="1:8">
      <c r="A112" s="241"/>
      <c r="B112" s="242">
        <v>78</v>
      </c>
      <c r="C112" s="194" t="s">
        <v>512</v>
      </c>
      <c r="D112" s="245">
        <v>3</v>
      </c>
      <c r="E112" s="245">
        <v>5</v>
      </c>
      <c r="F112" s="245">
        <v>3</v>
      </c>
      <c r="G112" s="208">
        <v>2011106</v>
      </c>
      <c r="H112" s="197" t="s">
        <v>513</v>
      </c>
    </row>
    <row r="113" s="161" customFormat="1" ht="26.25" customHeight="1" spans="1:8">
      <c r="A113" s="258" t="s">
        <v>514</v>
      </c>
      <c r="B113" s="259"/>
      <c r="C113" s="188" t="s">
        <v>106</v>
      </c>
      <c r="D113" s="238">
        <f>SUM(D114:D116)</f>
        <v>100</v>
      </c>
      <c r="E113" s="238">
        <f>SUM(E114:E116)</f>
        <v>110</v>
      </c>
      <c r="F113" s="238">
        <f>SUM(F114:F116)</f>
        <v>0</v>
      </c>
      <c r="G113" s="261"/>
      <c r="H113" s="191" t="s">
        <v>515</v>
      </c>
    </row>
    <row r="114" ht="15.6" spans="1:8">
      <c r="A114" s="241"/>
      <c r="B114" s="242">
        <v>79</v>
      </c>
      <c r="C114" s="194" t="s">
        <v>516</v>
      </c>
      <c r="D114" s="245">
        <v>20</v>
      </c>
      <c r="E114" s="245">
        <v>20</v>
      </c>
      <c r="F114" s="245">
        <v>0</v>
      </c>
      <c r="G114" s="208">
        <v>2014002</v>
      </c>
      <c r="H114" s="197" t="s">
        <v>517</v>
      </c>
    </row>
    <row r="115" ht="15.6" spans="1:8">
      <c r="A115" s="241"/>
      <c r="B115" s="242">
        <v>80</v>
      </c>
      <c r="C115" s="194" t="s">
        <v>518</v>
      </c>
      <c r="D115" s="245">
        <v>60</v>
      </c>
      <c r="E115" s="245">
        <v>60</v>
      </c>
      <c r="F115" s="245">
        <v>0</v>
      </c>
      <c r="G115" s="208">
        <v>2120104</v>
      </c>
      <c r="H115" s="197" t="s">
        <v>519</v>
      </c>
    </row>
    <row r="116" ht="15.6" spans="1:8">
      <c r="A116" s="241"/>
      <c r="B116" s="223">
        <v>81</v>
      </c>
      <c r="C116" s="194" t="s">
        <v>520</v>
      </c>
      <c r="D116" s="245">
        <v>20</v>
      </c>
      <c r="E116" s="245">
        <v>30</v>
      </c>
      <c r="F116" s="245">
        <v>0</v>
      </c>
      <c r="G116" s="208">
        <v>2011308</v>
      </c>
      <c r="H116" s="197" t="s">
        <v>521</v>
      </c>
    </row>
    <row r="117" ht="28.5" customHeight="1" spans="1:8">
      <c r="A117" s="258" t="s">
        <v>522</v>
      </c>
      <c r="B117" s="236"/>
      <c r="C117" s="188" t="s">
        <v>106</v>
      </c>
      <c r="D117" s="238">
        <f>SUM(D118:D130)</f>
        <v>11411</v>
      </c>
      <c r="E117" s="238">
        <f>SUM(E118:E130)-E118</f>
        <v>19454.35</v>
      </c>
      <c r="F117" s="238">
        <f>SUM(F118:F130)-978</f>
        <v>11278</v>
      </c>
      <c r="G117" s="261"/>
      <c r="H117" s="191" t="s">
        <v>523</v>
      </c>
    </row>
    <row r="118" ht="15.6" spans="1:8">
      <c r="A118" s="241"/>
      <c r="B118" s="242">
        <v>82</v>
      </c>
      <c r="C118" s="250" t="s">
        <v>524</v>
      </c>
      <c r="D118" s="208"/>
      <c r="E118" s="245">
        <v>1050</v>
      </c>
      <c r="F118" s="245">
        <v>978</v>
      </c>
      <c r="G118" s="208"/>
      <c r="H118" s="197"/>
    </row>
    <row r="119" ht="31.2" spans="1:8">
      <c r="A119" s="241"/>
      <c r="B119" s="242">
        <v>83</v>
      </c>
      <c r="C119" s="194" t="s">
        <v>525</v>
      </c>
      <c r="D119" s="244" t="s">
        <v>526</v>
      </c>
      <c r="E119" s="245">
        <v>200</v>
      </c>
      <c r="F119" s="245">
        <v>200</v>
      </c>
      <c r="G119" s="246">
        <v>2120303</v>
      </c>
      <c r="H119" s="197" t="s">
        <v>527</v>
      </c>
    </row>
    <row r="120" ht="15.6" spans="1:8">
      <c r="A120" s="241"/>
      <c r="B120" s="223">
        <v>84</v>
      </c>
      <c r="C120" s="194" t="s">
        <v>528</v>
      </c>
      <c r="D120" s="244">
        <v>10</v>
      </c>
      <c r="E120" s="245">
        <v>55</v>
      </c>
      <c r="F120" s="245">
        <v>50</v>
      </c>
      <c r="G120" s="246">
        <v>2120501</v>
      </c>
      <c r="H120" s="197" t="s">
        <v>529</v>
      </c>
    </row>
    <row r="121" ht="31.2" spans="1:8">
      <c r="A121" s="241"/>
      <c r="B121" s="223">
        <v>85</v>
      </c>
      <c r="C121" s="194" t="s">
        <v>530</v>
      </c>
      <c r="D121" s="244">
        <v>36</v>
      </c>
      <c r="E121" s="245">
        <v>52</v>
      </c>
      <c r="F121" s="245">
        <v>52</v>
      </c>
      <c r="G121" s="246">
        <v>2120303</v>
      </c>
      <c r="H121" s="197" t="s">
        <v>531</v>
      </c>
    </row>
    <row r="122" ht="15.6" spans="1:8">
      <c r="A122" s="256"/>
      <c r="B122" s="223">
        <v>86</v>
      </c>
      <c r="C122" s="194" t="s">
        <v>532</v>
      </c>
      <c r="D122" s="245">
        <v>450</v>
      </c>
      <c r="E122" s="245">
        <v>450</v>
      </c>
      <c r="F122" s="245">
        <v>450</v>
      </c>
      <c r="G122" s="208">
        <v>2110302</v>
      </c>
      <c r="H122" s="197" t="s">
        <v>533</v>
      </c>
    </row>
    <row r="123" ht="15.6" spans="1:8">
      <c r="A123" s="241"/>
      <c r="B123" s="223">
        <v>87</v>
      </c>
      <c r="C123" s="194" t="s">
        <v>534</v>
      </c>
      <c r="D123" s="208"/>
      <c r="E123" s="245">
        <v>117</v>
      </c>
      <c r="F123" s="245">
        <v>100</v>
      </c>
      <c r="G123" s="208">
        <v>2120501</v>
      </c>
      <c r="H123" s="197" t="s">
        <v>535</v>
      </c>
    </row>
    <row r="124" ht="15.6" spans="1:8">
      <c r="A124" s="241"/>
      <c r="B124" s="223">
        <v>88</v>
      </c>
      <c r="C124" s="194" t="s">
        <v>536</v>
      </c>
      <c r="D124" s="208"/>
      <c r="E124" s="245">
        <v>100</v>
      </c>
      <c r="F124" s="245">
        <v>50</v>
      </c>
      <c r="G124" s="208">
        <v>2120501</v>
      </c>
      <c r="H124" s="197" t="s">
        <v>537</v>
      </c>
    </row>
    <row r="125" ht="46.8" spans="1:8">
      <c r="A125" s="241"/>
      <c r="B125" s="223">
        <v>89</v>
      </c>
      <c r="C125" s="194" t="s">
        <v>538</v>
      </c>
      <c r="D125" s="245">
        <v>30</v>
      </c>
      <c r="E125" s="245">
        <v>76</v>
      </c>
      <c r="F125" s="245">
        <v>76</v>
      </c>
      <c r="G125" s="208">
        <v>2120104</v>
      </c>
      <c r="H125" s="197" t="s">
        <v>539</v>
      </c>
    </row>
    <row r="126" ht="31.2" spans="1:8">
      <c r="A126" s="256"/>
      <c r="B126" s="223">
        <v>90</v>
      </c>
      <c r="C126" s="194" t="s">
        <v>540</v>
      </c>
      <c r="D126" s="245">
        <v>100</v>
      </c>
      <c r="E126" s="245">
        <v>100</v>
      </c>
      <c r="F126" s="245">
        <v>100</v>
      </c>
      <c r="G126" s="208">
        <v>2011308</v>
      </c>
      <c r="H126" s="197" t="s">
        <v>541</v>
      </c>
    </row>
    <row r="127" ht="15.6" spans="1:8">
      <c r="A127" s="256"/>
      <c r="B127" s="223">
        <v>91</v>
      </c>
      <c r="C127" s="194" t="s">
        <v>542</v>
      </c>
      <c r="D127" s="245">
        <v>10000</v>
      </c>
      <c r="E127" s="245">
        <v>18000</v>
      </c>
      <c r="F127" s="245">
        <v>10000</v>
      </c>
      <c r="G127" s="208">
        <v>2060404</v>
      </c>
      <c r="H127" s="197" t="s">
        <v>543</v>
      </c>
    </row>
    <row r="128" ht="93.6" spans="1:8">
      <c r="A128" s="256"/>
      <c r="B128" s="223">
        <v>92</v>
      </c>
      <c r="C128" s="194" t="s">
        <v>544</v>
      </c>
      <c r="D128" s="245">
        <v>165</v>
      </c>
      <c r="E128" s="245">
        <v>304.35</v>
      </c>
      <c r="F128" s="245">
        <v>200</v>
      </c>
      <c r="G128" s="208">
        <v>2010302</v>
      </c>
      <c r="H128" s="197" t="s">
        <v>545</v>
      </c>
    </row>
    <row r="129" ht="15.6" spans="1:8">
      <c r="A129" s="266"/>
      <c r="B129" s="223">
        <v>93</v>
      </c>
      <c r="C129" s="194" t="s">
        <v>546</v>
      </c>
      <c r="D129" s="245">
        <v>120</v>
      </c>
      <c r="E129" s="208"/>
      <c r="F129" s="208"/>
      <c r="G129" s="208">
        <v>2010302</v>
      </c>
      <c r="H129" s="197"/>
    </row>
    <row r="130" ht="15.6" spans="1:8">
      <c r="A130" s="267"/>
      <c r="B130" s="242">
        <v>94</v>
      </c>
      <c r="C130" s="268" t="s">
        <v>547</v>
      </c>
      <c r="D130" s="269">
        <v>500</v>
      </c>
      <c r="E130" s="247"/>
      <c r="F130" s="247"/>
      <c r="G130" s="247">
        <v>2060404</v>
      </c>
      <c r="H130" s="270"/>
    </row>
    <row r="131" ht="31.2" spans="1:8">
      <c r="A131" s="271" t="s">
        <v>548</v>
      </c>
      <c r="B131" s="272"/>
      <c r="C131" s="188" t="s">
        <v>106</v>
      </c>
      <c r="D131" s="273">
        <f>SUM(D132)</f>
        <v>84</v>
      </c>
      <c r="E131" s="274">
        <f>SUM(E132)</f>
        <v>177</v>
      </c>
      <c r="F131" s="275">
        <f>SUM(F132)</f>
        <v>124</v>
      </c>
      <c r="G131" s="273"/>
      <c r="H131" s="276" t="s">
        <v>549</v>
      </c>
    </row>
    <row r="132" ht="78" spans="1:8">
      <c r="A132" s="277"/>
      <c r="B132" s="242">
        <v>95</v>
      </c>
      <c r="C132" s="250" t="s">
        <v>550</v>
      </c>
      <c r="D132" s="208">
        <f>SUM(D133:D141)</f>
        <v>84</v>
      </c>
      <c r="E132" s="243">
        <v>177</v>
      </c>
      <c r="F132" s="245">
        <v>124</v>
      </c>
      <c r="G132" s="208">
        <v>2240106</v>
      </c>
      <c r="H132" s="197" t="s">
        <v>551</v>
      </c>
    </row>
    <row r="133" ht="31.2" spans="1:8">
      <c r="A133" s="277"/>
      <c r="B133" s="223"/>
      <c r="C133" s="194" t="s">
        <v>552</v>
      </c>
      <c r="D133" s="243">
        <v>3</v>
      </c>
      <c r="E133" s="243">
        <v>8</v>
      </c>
      <c r="F133" s="208"/>
      <c r="G133" s="208"/>
      <c r="H133" s="197" t="s">
        <v>553</v>
      </c>
    </row>
    <row r="134" ht="31.2" spans="1:8">
      <c r="A134" s="277"/>
      <c r="B134" s="223"/>
      <c r="C134" s="194" t="s">
        <v>554</v>
      </c>
      <c r="D134" s="243">
        <v>30</v>
      </c>
      <c r="E134" s="243">
        <v>40</v>
      </c>
      <c r="F134" s="66"/>
      <c r="G134" s="66"/>
      <c r="H134" s="197" t="s">
        <v>555</v>
      </c>
    </row>
    <row r="135" ht="15.6" spans="1:8">
      <c r="A135" s="277"/>
      <c r="B135" s="278"/>
      <c r="C135" s="194" t="s">
        <v>556</v>
      </c>
      <c r="D135" s="246"/>
      <c r="E135" s="243">
        <v>10</v>
      </c>
      <c r="F135" s="66"/>
      <c r="G135" s="66"/>
      <c r="H135" s="197" t="s">
        <v>557</v>
      </c>
    </row>
    <row r="136" ht="31.2" spans="1:8">
      <c r="A136" s="277"/>
      <c r="B136" s="223"/>
      <c r="C136" s="194" t="s">
        <v>558</v>
      </c>
      <c r="D136" s="243">
        <v>10</v>
      </c>
      <c r="E136" s="243">
        <v>10</v>
      </c>
      <c r="F136" s="66"/>
      <c r="G136" s="66"/>
      <c r="H136" s="197" t="s">
        <v>559</v>
      </c>
    </row>
    <row r="137" ht="171.6" spans="1:8">
      <c r="A137" s="277"/>
      <c r="B137" s="223"/>
      <c r="C137" s="194" t="s">
        <v>560</v>
      </c>
      <c r="D137" s="245">
        <v>2</v>
      </c>
      <c r="E137" s="243">
        <v>10</v>
      </c>
      <c r="F137" s="66"/>
      <c r="G137" s="66"/>
      <c r="H137" s="197" t="s">
        <v>561</v>
      </c>
    </row>
    <row r="138" ht="31.2" spans="1:8">
      <c r="A138" s="277"/>
      <c r="B138" s="223"/>
      <c r="C138" s="194" t="s">
        <v>562</v>
      </c>
      <c r="D138" s="245">
        <v>39</v>
      </c>
      <c r="E138" s="243">
        <v>39</v>
      </c>
      <c r="F138" s="66"/>
      <c r="G138" s="66"/>
      <c r="H138" s="197" t="s">
        <v>563</v>
      </c>
    </row>
    <row r="139" ht="109.2" spans="1:8">
      <c r="A139" s="277"/>
      <c r="B139" s="223"/>
      <c r="C139" s="194" t="s">
        <v>564</v>
      </c>
      <c r="D139" s="208"/>
      <c r="E139" s="243">
        <v>20</v>
      </c>
      <c r="F139" s="66"/>
      <c r="G139" s="66"/>
      <c r="H139" s="197" t="s">
        <v>565</v>
      </c>
    </row>
    <row r="140" ht="109.2" spans="1:8">
      <c r="A140" s="277"/>
      <c r="B140" s="223"/>
      <c r="C140" s="194" t="s">
        <v>566</v>
      </c>
      <c r="D140" s="208"/>
      <c r="E140" s="243">
        <v>20</v>
      </c>
      <c r="F140" s="66"/>
      <c r="G140" s="66"/>
      <c r="H140" s="197" t="s">
        <v>567</v>
      </c>
    </row>
    <row r="141" ht="78" spans="1:8">
      <c r="A141" s="277"/>
      <c r="B141" s="223"/>
      <c r="C141" s="194" t="s">
        <v>568</v>
      </c>
      <c r="D141" s="208"/>
      <c r="E141" s="243">
        <v>20</v>
      </c>
      <c r="F141" s="66"/>
      <c r="G141" s="66"/>
      <c r="H141" s="197" t="s">
        <v>569</v>
      </c>
    </row>
    <row r="142" ht="15.6" spans="1:8">
      <c r="A142" s="279" t="s">
        <v>570</v>
      </c>
      <c r="B142" s="280"/>
      <c r="C142" s="281" t="s">
        <v>106</v>
      </c>
      <c r="D142" s="282">
        <v>2699</v>
      </c>
      <c r="E142" s="282">
        <v>3173</v>
      </c>
      <c r="F142" s="282">
        <v>2643</v>
      </c>
      <c r="G142" s="283"/>
      <c r="H142" s="284" t="s">
        <v>571</v>
      </c>
    </row>
    <row r="143" ht="15.6" spans="1:8">
      <c r="A143" s="285" t="s">
        <v>572</v>
      </c>
      <c r="B143" s="286"/>
      <c r="C143" s="287" t="s">
        <v>106</v>
      </c>
      <c r="D143" s="288">
        <f>D147+D148+D149+D150+D158+D162+D163+D164+D165+D166+D167+D168+D169+D170+D171+D172+D173+D174+D175+D176+D177+D178+D179+D180</f>
        <v>42385</v>
      </c>
      <c r="E143" s="288">
        <f>SUM(E144:E147)+E148+E149+E150+E158+E162+E163+E164+E165+E166+E167+E168+E169+E170+E171+E172+E173+E174+E175+E176+E177+E178+E179+E180</f>
        <v>69152.5</v>
      </c>
      <c r="F143" s="288">
        <f>F144+F145+F146+F147+F148+F149+F150+F158+F162+F163+F164+F165+F166+F167+F168+F169+F170+F171+F172+F173+F174+F175+F176+F177+F178+F179+F180</f>
        <v>49002</v>
      </c>
      <c r="G143" s="289"/>
      <c r="H143" s="290"/>
    </row>
    <row r="144" ht="46.8" spans="1:8">
      <c r="A144" s="291"/>
      <c r="B144" s="292">
        <v>96</v>
      </c>
      <c r="C144" s="293" t="s">
        <v>573</v>
      </c>
      <c r="D144" s="294"/>
      <c r="E144" s="294">
        <v>200</v>
      </c>
      <c r="F144" s="294">
        <v>150</v>
      </c>
      <c r="G144" s="295">
        <v>2011308</v>
      </c>
      <c r="H144" s="296" t="s">
        <v>574</v>
      </c>
    </row>
    <row r="145" ht="78" spans="1:8">
      <c r="A145" s="291"/>
      <c r="B145" s="292">
        <v>97</v>
      </c>
      <c r="C145" s="293" t="s">
        <v>575</v>
      </c>
      <c r="D145" s="294"/>
      <c r="E145" s="294">
        <v>200</v>
      </c>
      <c r="F145" s="294">
        <v>150</v>
      </c>
      <c r="G145" s="295">
        <v>2011308</v>
      </c>
      <c r="H145" s="296" t="s">
        <v>576</v>
      </c>
    </row>
    <row r="146" ht="78" spans="1:8">
      <c r="A146" s="291"/>
      <c r="B146" s="292">
        <v>98</v>
      </c>
      <c r="C146" s="293" t="s">
        <v>577</v>
      </c>
      <c r="D146" s="294"/>
      <c r="E146" s="294">
        <v>200</v>
      </c>
      <c r="F146" s="294">
        <v>150</v>
      </c>
      <c r="G146" s="295">
        <v>2011308</v>
      </c>
      <c r="H146" s="296" t="s">
        <v>578</v>
      </c>
    </row>
    <row r="147" ht="374.4" spans="1:8">
      <c r="A147" s="291"/>
      <c r="B147" s="297">
        <v>99</v>
      </c>
      <c r="C147" s="293" t="s">
        <v>579</v>
      </c>
      <c r="D147" s="294">
        <v>100</v>
      </c>
      <c r="E147" s="294">
        <v>2942.5</v>
      </c>
      <c r="F147" s="294">
        <v>2275</v>
      </c>
      <c r="G147" s="295">
        <v>2060404</v>
      </c>
      <c r="H147" s="296" t="s">
        <v>580</v>
      </c>
    </row>
    <row r="148" ht="31.2" spans="1:8">
      <c r="A148" s="291"/>
      <c r="B148" s="242">
        <v>100</v>
      </c>
      <c r="C148" s="194" t="s">
        <v>581</v>
      </c>
      <c r="D148" s="245">
        <v>80</v>
      </c>
      <c r="E148" s="245">
        <v>170</v>
      </c>
      <c r="F148" s="245">
        <v>159</v>
      </c>
      <c r="G148" s="208">
        <v>2010302</v>
      </c>
      <c r="H148" s="298" t="s">
        <v>582</v>
      </c>
    </row>
    <row r="149" ht="31.2" spans="1:8">
      <c r="A149" s="291"/>
      <c r="B149" s="242">
        <v>101</v>
      </c>
      <c r="C149" s="194" t="s">
        <v>583</v>
      </c>
      <c r="D149" s="208"/>
      <c r="E149" s="245">
        <v>12</v>
      </c>
      <c r="F149" s="245">
        <v>12</v>
      </c>
      <c r="G149" s="208">
        <v>2010302</v>
      </c>
      <c r="H149" s="298" t="s">
        <v>584</v>
      </c>
    </row>
    <row r="150" ht="15.6" spans="1:8">
      <c r="A150" s="299"/>
      <c r="B150" s="242">
        <v>102</v>
      </c>
      <c r="C150" s="250" t="s">
        <v>585</v>
      </c>
      <c r="D150" s="300">
        <f>D151+D152+D153+D154+D155+D156+D157</f>
        <v>20014</v>
      </c>
      <c r="E150" s="300">
        <f>E151+E152+E153+E154+E155+E156+E157</f>
        <v>19051</v>
      </c>
      <c r="F150" s="300">
        <f>F151+F152+F153+F154+F155+F156+F157</f>
        <v>16845</v>
      </c>
      <c r="G150" s="262"/>
      <c r="H150" s="301"/>
    </row>
    <row r="151" ht="409.5" spans="1:8">
      <c r="A151" s="302"/>
      <c r="B151" s="242"/>
      <c r="C151" s="194" t="s">
        <v>586</v>
      </c>
      <c r="D151" s="243">
        <v>2000</v>
      </c>
      <c r="E151" s="243">
        <v>2521</v>
      </c>
      <c r="F151" s="245">
        <v>1800</v>
      </c>
      <c r="G151" s="262">
        <v>2060404</v>
      </c>
      <c r="H151" s="303" t="s">
        <v>587</v>
      </c>
    </row>
    <row r="152" ht="218.4" spans="1:8">
      <c r="A152" s="291"/>
      <c r="B152" s="242"/>
      <c r="C152" s="194" t="s">
        <v>588</v>
      </c>
      <c r="D152" s="243">
        <v>1040</v>
      </c>
      <c r="E152" s="243">
        <v>2430</v>
      </c>
      <c r="F152" s="245">
        <v>1500</v>
      </c>
      <c r="G152" s="262">
        <v>2060404</v>
      </c>
      <c r="H152" s="303" t="s">
        <v>589</v>
      </c>
    </row>
    <row r="153" ht="62.4" spans="1:8">
      <c r="A153" s="304"/>
      <c r="B153" s="305"/>
      <c r="C153" s="194" t="s">
        <v>590</v>
      </c>
      <c r="D153" s="243">
        <v>1202</v>
      </c>
      <c r="E153" s="300">
        <v>1300</v>
      </c>
      <c r="F153" s="300">
        <v>1300</v>
      </c>
      <c r="G153" s="262">
        <v>2060404</v>
      </c>
      <c r="H153" s="303" t="s">
        <v>591</v>
      </c>
    </row>
    <row r="154" ht="31.2" spans="1:8">
      <c r="A154" s="291"/>
      <c r="B154" s="242"/>
      <c r="C154" s="194" t="s">
        <v>592</v>
      </c>
      <c r="D154" s="243">
        <v>100</v>
      </c>
      <c r="E154" s="243">
        <v>100</v>
      </c>
      <c r="F154" s="208"/>
      <c r="G154" s="262">
        <v>2060404</v>
      </c>
      <c r="H154" s="303" t="s">
        <v>593</v>
      </c>
    </row>
    <row r="155" ht="124.8" spans="1:8">
      <c r="A155" s="304"/>
      <c r="B155" s="305"/>
      <c r="C155" s="194" t="s">
        <v>594</v>
      </c>
      <c r="D155" s="243">
        <v>957</v>
      </c>
      <c r="E155" s="243">
        <v>700</v>
      </c>
      <c r="F155" s="245">
        <v>600</v>
      </c>
      <c r="G155" s="262">
        <v>2060404</v>
      </c>
      <c r="H155" s="306" t="s">
        <v>595</v>
      </c>
    </row>
    <row r="156" ht="15.6" spans="1:8">
      <c r="A156" s="304"/>
      <c r="B156" s="305"/>
      <c r="C156" s="194" t="s">
        <v>596</v>
      </c>
      <c r="D156" s="243">
        <v>715</v>
      </c>
      <c r="E156" s="262"/>
      <c r="F156" s="262"/>
      <c r="G156" s="262">
        <v>2060404</v>
      </c>
      <c r="H156" s="301" t="s">
        <v>597</v>
      </c>
    </row>
    <row r="157" ht="78" spans="1:8">
      <c r="A157" s="304"/>
      <c r="B157" s="305"/>
      <c r="C157" s="194" t="s">
        <v>598</v>
      </c>
      <c r="D157" s="243">
        <v>14000</v>
      </c>
      <c r="E157" s="300">
        <v>12000</v>
      </c>
      <c r="F157" s="300">
        <f>11979+96+30-50-20-46-80+1+10-275</f>
        <v>11645</v>
      </c>
      <c r="G157" s="262">
        <v>2060404</v>
      </c>
      <c r="H157" s="197" t="s">
        <v>599</v>
      </c>
    </row>
    <row r="158" ht="15.6" spans="1:8">
      <c r="A158" s="304"/>
      <c r="B158" s="199">
        <v>103</v>
      </c>
      <c r="C158" s="250" t="s">
        <v>600</v>
      </c>
      <c r="D158" s="300">
        <f>D159+D160+D161</f>
        <v>6067</v>
      </c>
      <c r="E158" s="300">
        <f>E159+E160+E161</f>
        <v>11000</v>
      </c>
      <c r="F158" s="300">
        <f>F159+F160+F161</f>
        <v>2384</v>
      </c>
      <c r="G158" s="262"/>
      <c r="H158" s="301"/>
    </row>
    <row r="159" ht="15.6" spans="1:8">
      <c r="A159" s="304"/>
      <c r="B159" s="305"/>
      <c r="C159" s="194" t="s">
        <v>601</v>
      </c>
      <c r="D159" s="243">
        <v>500</v>
      </c>
      <c r="E159" s="300">
        <v>500</v>
      </c>
      <c r="F159" s="300">
        <v>500</v>
      </c>
      <c r="G159" s="246">
        <v>2150805</v>
      </c>
      <c r="H159" s="197" t="s">
        <v>602</v>
      </c>
    </row>
    <row r="160" ht="15.6" spans="1:8">
      <c r="A160" s="291"/>
      <c r="B160" s="242"/>
      <c r="C160" s="194" t="s">
        <v>603</v>
      </c>
      <c r="D160" s="243">
        <v>5567</v>
      </c>
      <c r="E160" s="300">
        <v>8000</v>
      </c>
      <c r="F160" s="262"/>
      <c r="G160" s="246">
        <v>2150805</v>
      </c>
      <c r="H160" s="301"/>
    </row>
    <row r="161" ht="374.4" spans="1:8">
      <c r="A161" s="304"/>
      <c r="B161" s="305"/>
      <c r="C161" s="194" t="s">
        <v>604</v>
      </c>
      <c r="D161" s="246"/>
      <c r="E161" s="243">
        <v>2500</v>
      </c>
      <c r="F161" s="245">
        <v>1884</v>
      </c>
      <c r="G161" s="246">
        <v>2060404</v>
      </c>
      <c r="H161" s="303" t="s">
        <v>605</v>
      </c>
    </row>
    <row r="162" ht="15.6" spans="1:8">
      <c r="A162" s="241"/>
      <c r="B162" s="242">
        <v>104</v>
      </c>
      <c r="C162" s="194" t="s">
        <v>606</v>
      </c>
      <c r="D162" s="300">
        <v>900</v>
      </c>
      <c r="E162" s="262"/>
      <c r="F162" s="262"/>
      <c r="G162" s="262">
        <v>2060404</v>
      </c>
      <c r="H162" s="301"/>
    </row>
    <row r="163" ht="31.2" spans="1:8">
      <c r="A163" s="304"/>
      <c r="B163" s="223">
        <v>105</v>
      </c>
      <c r="C163" s="194" t="s">
        <v>607</v>
      </c>
      <c r="D163" s="300">
        <v>105</v>
      </c>
      <c r="E163" s="300">
        <v>105</v>
      </c>
      <c r="F163" s="300">
        <v>105</v>
      </c>
      <c r="G163" s="262">
        <v>2010902</v>
      </c>
      <c r="H163" s="197" t="s">
        <v>608</v>
      </c>
    </row>
    <row r="164" ht="15.6" spans="1:8">
      <c r="A164" s="302"/>
      <c r="B164" s="223">
        <v>106</v>
      </c>
      <c r="C164" s="194" t="s">
        <v>609</v>
      </c>
      <c r="D164" s="300">
        <v>6000</v>
      </c>
      <c r="E164" s="300">
        <v>6000</v>
      </c>
      <c r="F164" s="300">
        <v>6000</v>
      </c>
      <c r="G164" s="262">
        <v>2150805</v>
      </c>
      <c r="H164" s="197" t="s">
        <v>610</v>
      </c>
    </row>
    <row r="165" ht="78" spans="1:8">
      <c r="A165" s="302"/>
      <c r="B165" s="223">
        <v>107</v>
      </c>
      <c r="C165" s="194" t="s">
        <v>611</v>
      </c>
      <c r="D165" s="300">
        <v>101</v>
      </c>
      <c r="E165" s="300">
        <v>120</v>
      </c>
      <c r="F165" s="300">
        <v>120</v>
      </c>
      <c r="G165" s="262">
        <v>2220399</v>
      </c>
      <c r="H165" s="197" t="s">
        <v>612</v>
      </c>
    </row>
    <row r="166" ht="15.6" spans="1:8">
      <c r="A166" s="307"/>
      <c r="B166" s="223">
        <v>108</v>
      </c>
      <c r="C166" s="194" t="s">
        <v>613</v>
      </c>
      <c r="D166" s="300">
        <v>5000</v>
      </c>
      <c r="E166" s="300">
        <v>5000</v>
      </c>
      <c r="F166" s="300">
        <v>5000</v>
      </c>
      <c r="G166" s="262">
        <v>2150805</v>
      </c>
      <c r="H166" s="264" t="s">
        <v>614</v>
      </c>
    </row>
    <row r="167" ht="15.6" spans="1:8">
      <c r="A167" s="304"/>
      <c r="B167" s="223">
        <v>109</v>
      </c>
      <c r="C167" s="194" t="s">
        <v>615</v>
      </c>
      <c r="D167" s="300">
        <v>200</v>
      </c>
      <c r="E167" s="262"/>
      <c r="F167" s="262"/>
      <c r="G167" s="262">
        <v>2120501</v>
      </c>
      <c r="H167" s="197"/>
    </row>
    <row r="168" ht="31.2" spans="1:8">
      <c r="A168" s="307"/>
      <c r="B168" s="223">
        <v>110</v>
      </c>
      <c r="C168" s="194" t="s">
        <v>616</v>
      </c>
      <c r="D168" s="300">
        <v>120</v>
      </c>
      <c r="E168" s="300">
        <v>120</v>
      </c>
      <c r="F168" s="300">
        <v>120</v>
      </c>
      <c r="G168" s="262">
        <v>2150805</v>
      </c>
      <c r="H168" s="197" t="s">
        <v>617</v>
      </c>
    </row>
    <row r="169" ht="31.2" spans="1:8">
      <c r="A169" s="307"/>
      <c r="B169" s="223">
        <v>111</v>
      </c>
      <c r="C169" s="194" t="s">
        <v>618</v>
      </c>
      <c r="D169" s="300">
        <v>30</v>
      </c>
      <c r="E169" s="262"/>
      <c r="F169" s="262"/>
      <c r="G169" s="262">
        <v>2060404</v>
      </c>
      <c r="H169" s="197"/>
    </row>
    <row r="170" ht="46.8" spans="1:8">
      <c r="A170" s="307"/>
      <c r="B170" s="223">
        <v>112</v>
      </c>
      <c r="C170" s="194" t="s">
        <v>619</v>
      </c>
      <c r="D170" s="300">
        <v>100</v>
      </c>
      <c r="E170" s="300">
        <v>250</v>
      </c>
      <c r="F170" s="300">
        <v>250</v>
      </c>
      <c r="G170" s="262">
        <v>2010302</v>
      </c>
      <c r="H170" s="306" t="s">
        <v>620</v>
      </c>
    </row>
    <row r="171" ht="31.2" spans="1:8">
      <c r="A171" s="307"/>
      <c r="B171" s="223">
        <v>113</v>
      </c>
      <c r="C171" s="194" t="s">
        <v>621</v>
      </c>
      <c r="D171" s="243">
        <v>37</v>
      </c>
      <c r="E171" s="244">
        <v>37</v>
      </c>
      <c r="F171" s="300">
        <v>37</v>
      </c>
      <c r="G171" s="208">
        <v>2150805</v>
      </c>
      <c r="H171" s="197" t="s">
        <v>622</v>
      </c>
    </row>
    <row r="172" ht="62.4" spans="1:8">
      <c r="A172" s="307"/>
      <c r="B172" s="223">
        <v>114</v>
      </c>
      <c r="C172" s="194" t="s">
        <v>623</v>
      </c>
      <c r="D172" s="243">
        <v>31</v>
      </c>
      <c r="E172" s="244">
        <v>20</v>
      </c>
      <c r="F172" s="300">
        <v>20</v>
      </c>
      <c r="G172" s="208">
        <v>2010302</v>
      </c>
      <c r="H172" s="197" t="s">
        <v>624</v>
      </c>
    </row>
    <row r="173" ht="15.6" spans="1:8">
      <c r="A173" s="304"/>
      <c r="B173" s="223">
        <v>115</v>
      </c>
      <c r="C173" s="194" t="s">
        <v>625</v>
      </c>
      <c r="D173" s="243">
        <v>150</v>
      </c>
      <c r="E173" s="244">
        <v>200</v>
      </c>
      <c r="F173" s="300">
        <v>100</v>
      </c>
      <c r="G173" s="208">
        <v>2080711</v>
      </c>
      <c r="H173" s="197" t="s">
        <v>626</v>
      </c>
    </row>
    <row r="174" ht="46.8" spans="1:8">
      <c r="A174" s="304"/>
      <c r="B174" s="223">
        <v>116</v>
      </c>
      <c r="C174" s="194" t="s">
        <v>627</v>
      </c>
      <c r="D174" s="243">
        <v>50</v>
      </c>
      <c r="E174" s="244">
        <v>50</v>
      </c>
      <c r="F174" s="262"/>
      <c r="G174" s="208">
        <v>2100202</v>
      </c>
      <c r="H174" s="197" t="s">
        <v>628</v>
      </c>
    </row>
    <row r="175" ht="249.6" spans="1:8">
      <c r="A175" s="304"/>
      <c r="B175" s="223">
        <v>117</v>
      </c>
      <c r="C175" s="194" t="s">
        <v>629</v>
      </c>
      <c r="D175" s="243">
        <v>200</v>
      </c>
      <c r="E175" s="244">
        <v>200</v>
      </c>
      <c r="F175" s="300">
        <v>50</v>
      </c>
      <c r="G175" s="208">
        <v>2080711</v>
      </c>
      <c r="H175" s="197" t="s">
        <v>630</v>
      </c>
    </row>
    <row r="176" ht="31.2" spans="1:8">
      <c r="A176" s="304"/>
      <c r="B176" s="223">
        <v>118</v>
      </c>
      <c r="C176" s="194" t="s">
        <v>631</v>
      </c>
      <c r="D176" s="243">
        <v>50</v>
      </c>
      <c r="E176" s="244">
        <v>200</v>
      </c>
      <c r="F176" s="262"/>
      <c r="G176" s="208">
        <v>2100199</v>
      </c>
      <c r="H176" s="197" t="s">
        <v>632</v>
      </c>
    </row>
    <row r="177" ht="62.4" spans="1:8">
      <c r="A177" s="302"/>
      <c r="B177" s="223">
        <v>119</v>
      </c>
      <c r="C177" s="194" t="s">
        <v>633</v>
      </c>
      <c r="D177" s="243">
        <v>50</v>
      </c>
      <c r="E177" s="244">
        <v>70</v>
      </c>
      <c r="F177" s="300">
        <v>70</v>
      </c>
      <c r="G177" s="208">
        <v>2130599</v>
      </c>
      <c r="H177" s="197" t="s">
        <v>634</v>
      </c>
    </row>
    <row r="178" ht="140.4" spans="1:8">
      <c r="A178" s="307"/>
      <c r="B178" s="223">
        <v>120</v>
      </c>
      <c r="C178" s="203" t="s">
        <v>635</v>
      </c>
      <c r="D178" s="245">
        <v>3000</v>
      </c>
      <c r="E178" s="243">
        <v>2000</v>
      </c>
      <c r="F178" s="245">
        <v>2000</v>
      </c>
      <c r="G178" s="208">
        <v>2011308</v>
      </c>
      <c r="H178" s="197" t="s">
        <v>636</v>
      </c>
    </row>
    <row r="179" ht="46.8" spans="1:8">
      <c r="A179" s="308"/>
      <c r="B179" s="223">
        <v>121</v>
      </c>
      <c r="C179" s="203" t="s">
        <v>637</v>
      </c>
      <c r="D179" s="309"/>
      <c r="E179" s="243">
        <v>20000</v>
      </c>
      <c r="F179" s="245">
        <v>12000</v>
      </c>
      <c r="G179" s="208">
        <v>2150805</v>
      </c>
      <c r="H179" s="197" t="s">
        <v>638</v>
      </c>
    </row>
    <row r="180" ht="31.2" spans="1:8">
      <c r="A180" s="310"/>
      <c r="B180" s="223">
        <v>122</v>
      </c>
      <c r="C180" s="194" t="s">
        <v>639</v>
      </c>
      <c r="D180" s="208"/>
      <c r="E180" s="243">
        <v>1005</v>
      </c>
      <c r="F180" s="245">
        <v>1005</v>
      </c>
      <c r="G180" s="208">
        <v>2150299</v>
      </c>
      <c r="H180" s="311" t="s">
        <v>640</v>
      </c>
    </row>
  </sheetData>
  <mergeCells count="21">
    <mergeCell ref="A4:A5"/>
    <mergeCell ref="B4:B5"/>
    <mergeCell ref="B30:B32"/>
    <mergeCell ref="C4:C5"/>
    <mergeCell ref="C30:C32"/>
    <mergeCell ref="D15:D20"/>
    <mergeCell ref="D30:D39"/>
    <mergeCell ref="D47:D51"/>
    <mergeCell ref="E30:E39"/>
    <mergeCell ref="E47:E51"/>
    <mergeCell ref="F15:F20"/>
    <mergeCell ref="F30:F39"/>
    <mergeCell ref="F47:F51"/>
    <mergeCell ref="F133:F141"/>
    <mergeCell ref="G15:G20"/>
    <mergeCell ref="G30:G34"/>
    <mergeCell ref="G47:G51"/>
    <mergeCell ref="G133:G141"/>
    <mergeCell ref="H4:H5"/>
    <mergeCell ref="H30:H34"/>
    <mergeCell ref="A1:H2"/>
  </mergeCells>
  <pageMargins left="0.751389" right="0.751389" top="1" bottom="1" header="0.5" footer="0.5"/>
  <pageSetup paperSize="9" scale="64" firstPageNumber="23" fitToHeight="0" orientation="landscape" useFirstPageNumber="1" horizontalDpi="600"/>
  <headerFooter>
    <oddFooter>&amp;C&amp;P</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3"/>
  <sheetViews>
    <sheetView tabSelected="1" zoomScale="115" zoomScaleNormal="115" workbookViewId="0">
      <pane ySplit="5" topLeftCell="A6" activePane="bottomLeft" state="frozen"/>
      <selection/>
      <selection pane="bottomLeft" activeCell="A1" sqref="A1:H2"/>
    </sheetView>
  </sheetViews>
  <sheetFormatPr defaultColWidth="9" defaultRowHeight="14.4" outlineLevelCol="7"/>
  <cols>
    <col min="1" max="1" width="21" customWidth="1"/>
    <col min="2" max="2" width="8.50925925925926" customWidth="1"/>
    <col min="3" max="3" width="40.6296296296296" style="162" customWidth="1"/>
    <col min="4" max="6" width="14.25" style="163" customWidth="1"/>
    <col min="7" max="7" width="11.3796296296296" style="163" customWidth="1"/>
    <col min="8" max="8" width="66.25" style="164" customWidth="1"/>
  </cols>
  <sheetData>
    <row r="1" ht="36" customHeight="1" spans="1:8">
      <c r="A1" s="165" t="s">
        <v>641</v>
      </c>
      <c r="B1" s="166"/>
      <c r="C1" s="167"/>
      <c r="D1" s="167"/>
      <c r="E1" s="167"/>
      <c r="F1" s="167"/>
      <c r="G1" s="167"/>
      <c r="H1" s="168"/>
    </row>
    <row r="2" ht="18.75" customHeight="1" spans="1:8">
      <c r="A2" s="167"/>
      <c r="B2" s="166"/>
      <c r="C2" s="167"/>
      <c r="D2" s="167"/>
      <c r="E2" s="167"/>
      <c r="F2" s="167"/>
      <c r="G2" s="167"/>
      <c r="H2" s="168"/>
    </row>
    <row r="3" ht="22.5" customHeight="1" spans="1:8">
      <c r="A3" s="169" t="s">
        <v>642</v>
      </c>
      <c r="B3" s="170"/>
      <c r="C3" s="171"/>
      <c r="D3" s="172"/>
      <c r="E3" s="172"/>
      <c r="F3" s="172"/>
      <c r="G3" s="172"/>
      <c r="H3" s="173" t="s">
        <v>100</v>
      </c>
    </row>
    <row r="4" ht="22.5" customHeight="1" spans="1:8">
      <c r="A4" s="174" t="s">
        <v>643</v>
      </c>
      <c r="B4" s="175" t="s">
        <v>644</v>
      </c>
      <c r="C4" s="176" t="s">
        <v>645</v>
      </c>
      <c r="D4" s="177" t="s">
        <v>646</v>
      </c>
      <c r="E4" s="177" t="s">
        <v>647</v>
      </c>
      <c r="F4" s="177" t="s">
        <v>647</v>
      </c>
      <c r="G4" s="177" t="s">
        <v>648</v>
      </c>
      <c r="H4" s="178" t="s">
        <v>649</v>
      </c>
    </row>
    <row r="5" ht="31.2" spans="1:8">
      <c r="A5" s="174"/>
      <c r="B5" s="175"/>
      <c r="C5" s="176"/>
      <c r="D5" s="179" t="s">
        <v>315</v>
      </c>
      <c r="E5" s="179" t="s">
        <v>650</v>
      </c>
      <c r="F5" s="179" t="s">
        <v>315</v>
      </c>
      <c r="G5" s="179"/>
      <c r="H5" s="180"/>
    </row>
    <row r="6" ht="15.6" spans="1:8">
      <c r="A6" s="181"/>
      <c r="B6" s="182"/>
      <c r="C6" s="183" t="s">
        <v>651</v>
      </c>
      <c r="D6" s="184">
        <f>SUM(D7,D12,D15,D20,D24,D31,D38)</f>
        <v>2699</v>
      </c>
      <c r="E6" s="184">
        <f>SUM(E7,E12,E15,E20,E24,E31,E38)</f>
        <v>3172.946</v>
      </c>
      <c r="F6" s="184">
        <f>SUM(F7,F12,F15,F20,F24,F31,F38)</f>
        <v>2643</v>
      </c>
      <c r="G6" s="184"/>
      <c r="H6" s="185" t="s">
        <v>523</v>
      </c>
    </row>
    <row r="7" s="161" customFormat="1" ht="31.5" customHeight="1" spans="1:8">
      <c r="A7" s="186" t="s">
        <v>652</v>
      </c>
      <c r="B7" s="187"/>
      <c r="C7" s="188" t="s">
        <v>106</v>
      </c>
      <c r="D7" s="189">
        <v>600</v>
      </c>
      <c r="E7" s="189">
        <f>SUM(E8:E10)</f>
        <v>630</v>
      </c>
      <c r="F7" s="189">
        <v>600</v>
      </c>
      <c r="G7" s="190">
        <v>2010701</v>
      </c>
      <c r="H7" s="191" t="s">
        <v>653</v>
      </c>
    </row>
    <row r="8" ht="109.2" spans="1:8">
      <c r="A8" s="192"/>
      <c r="B8" s="193">
        <v>1</v>
      </c>
      <c r="C8" s="194" t="s">
        <v>654</v>
      </c>
      <c r="D8" s="195">
        <v>350</v>
      </c>
      <c r="E8" s="195">
        <v>280</v>
      </c>
      <c r="F8" s="195">
        <v>100</v>
      </c>
      <c r="G8" s="196"/>
      <c r="H8" s="197" t="s">
        <v>655</v>
      </c>
    </row>
    <row r="9" ht="140.4" spans="1:8">
      <c r="A9" s="192"/>
      <c r="B9" s="193">
        <v>2</v>
      </c>
      <c r="C9" s="194" t="s">
        <v>656</v>
      </c>
      <c r="D9" s="195">
        <v>130</v>
      </c>
      <c r="E9" s="195">
        <v>220</v>
      </c>
      <c r="F9" s="195">
        <v>100</v>
      </c>
      <c r="G9" s="196"/>
      <c r="H9" s="197" t="s">
        <v>657</v>
      </c>
    </row>
    <row r="10" ht="93.6" spans="1:8">
      <c r="A10" s="192"/>
      <c r="B10" s="193">
        <v>3</v>
      </c>
      <c r="C10" s="194" t="s">
        <v>658</v>
      </c>
      <c r="D10" s="195">
        <v>120</v>
      </c>
      <c r="E10" s="195">
        <v>130</v>
      </c>
      <c r="F10" s="195">
        <v>100</v>
      </c>
      <c r="G10" s="196"/>
      <c r="H10" s="197" t="s">
        <v>659</v>
      </c>
    </row>
    <row r="11" ht="33" customHeight="1" spans="1:8">
      <c r="A11" s="198"/>
      <c r="B11" s="199">
        <v>4</v>
      </c>
      <c r="C11" s="200" t="s">
        <v>660</v>
      </c>
      <c r="D11" s="196"/>
      <c r="E11" s="196"/>
      <c r="F11" s="195">
        <v>300</v>
      </c>
      <c r="G11" s="201"/>
      <c r="H11" s="197" t="s">
        <v>661</v>
      </c>
    </row>
    <row r="12" ht="33" customHeight="1" spans="1:8">
      <c r="A12" s="202" t="s">
        <v>662</v>
      </c>
      <c r="B12" s="187"/>
      <c r="C12" s="188" t="s">
        <v>106</v>
      </c>
      <c r="D12" s="189">
        <f>SUM(D13:D14)</f>
        <v>37</v>
      </c>
      <c r="E12" s="189">
        <f>SUM(E13:E14)</f>
        <v>104.68</v>
      </c>
      <c r="F12" s="189">
        <f>SUM(F13:F14)</f>
        <v>60</v>
      </c>
      <c r="G12" s="190">
        <v>2200104</v>
      </c>
      <c r="H12" s="191" t="s">
        <v>663</v>
      </c>
    </row>
    <row r="13" ht="61.5" customHeight="1" spans="1:8">
      <c r="A13" s="192"/>
      <c r="B13" s="199">
        <v>5</v>
      </c>
      <c r="C13" s="194" t="s">
        <v>664</v>
      </c>
      <c r="D13" s="195">
        <v>12</v>
      </c>
      <c r="E13" s="195">
        <v>80</v>
      </c>
      <c r="F13" s="195">
        <v>40</v>
      </c>
      <c r="G13" s="196"/>
      <c r="H13" s="197" t="s">
        <v>665</v>
      </c>
    </row>
    <row r="14" ht="32.1" customHeight="1" spans="1:8">
      <c r="A14" s="198"/>
      <c r="B14" s="199">
        <v>6</v>
      </c>
      <c r="C14" s="194" t="s">
        <v>666</v>
      </c>
      <c r="D14" s="195">
        <v>25</v>
      </c>
      <c r="E14" s="195">
        <v>24.68</v>
      </c>
      <c r="F14" s="195">
        <v>20</v>
      </c>
      <c r="G14" s="196"/>
      <c r="H14" s="197" t="s">
        <v>667</v>
      </c>
    </row>
    <row r="15" ht="38" customHeight="1" spans="1:8">
      <c r="A15" s="202" t="s">
        <v>668</v>
      </c>
      <c r="B15" s="187"/>
      <c r="C15" s="188" t="s">
        <v>106</v>
      </c>
      <c r="D15" s="189">
        <f>SUM(D16:D19)</f>
        <v>54</v>
      </c>
      <c r="E15" s="189">
        <f>SUM(E16:E19)</f>
        <v>54</v>
      </c>
      <c r="F15" s="189">
        <f>SUM(F16:F19)</f>
        <v>54</v>
      </c>
      <c r="G15" s="190">
        <v>2040602</v>
      </c>
      <c r="H15" s="191" t="s">
        <v>669</v>
      </c>
    </row>
    <row r="16" ht="93.6" spans="1:8">
      <c r="A16" s="192"/>
      <c r="B16" s="199">
        <v>7</v>
      </c>
      <c r="C16" s="203" t="s">
        <v>670</v>
      </c>
      <c r="D16" s="195">
        <v>39</v>
      </c>
      <c r="E16" s="204">
        <v>39</v>
      </c>
      <c r="F16" s="195">
        <v>39</v>
      </c>
      <c r="G16" s="196"/>
      <c r="H16" s="197" t="s">
        <v>671</v>
      </c>
    </row>
    <row r="17" ht="33" customHeight="1" spans="1:8">
      <c r="A17" s="192"/>
      <c r="B17" s="199">
        <v>8</v>
      </c>
      <c r="C17" s="203" t="s">
        <v>672</v>
      </c>
      <c r="D17" s="195">
        <v>5</v>
      </c>
      <c r="E17" s="204">
        <v>5</v>
      </c>
      <c r="F17" s="195">
        <v>5</v>
      </c>
      <c r="G17" s="196"/>
      <c r="H17" s="197" t="s">
        <v>673</v>
      </c>
    </row>
    <row r="18" ht="36" customHeight="1" spans="1:8">
      <c r="A18" s="192"/>
      <c r="B18" s="193">
        <v>9</v>
      </c>
      <c r="C18" s="203" t="s">
        <v>674</v>
      </c>
      <c r="D18" s="195">
        <v>8</v>
      </c>
      <c r="E18" s="204">
        <v>8</v>
      </c>
      <c r="F18" s="195">
        <v>8</v>
      </c>
      <c r="G18" s="196"/>
      <c r="H18" s="197" t="s">
        <v>675</v>
      </c>
    </row>
    <row r="19" ht="31.2" spans="1:8">
      <c r="A19" s="198"/>
      <c r="B19" s="199">
        <v>10</v>
      </c>
      <c r="C19" s="203" t="s">
        <v>676</v>
      </c>
      <c r="D19" s="195">
        <v>2</v>
      </c>
      <c r="E19" s="204">
        <v>2</v>
      </c>
      <c r="F19" s="195">
        <v>2</v>
      </c>
      <c r="G19" s="196"/>
      <c r="H19" s="197" t="s">
        <v>677</v>
      </c>
    </row>
    <row r="20" ht="65" customHeight="1" spans="1:8">
      <c r="A20" s="202" t="s">
        <v>678</v>
      </c>
      <c r="B20" s="205"/>
      <c r="C20" s="188" t="s">
        <v>106</v>
      </c>
      <c r="D20" s="189">
        <f>SUM(D21:D23)</f>
        <v>385</v>
      </c>
      <c r="E20" s="189">
        <f>SUM(E21:E23)</f>
        <v>718.266</v>
      </c>
      <c r="F20" s="189">
        <f>SUM(F21:F23)</f>
        <v>385</v>
      </c>
      <c r="G20" s="190">
        <v>2040202</v>
      </c>
      <c r="H20" s="191" t="s">
        <v>669</v>
      </c>
    </row>
    <row r="21" ht="50" customHeight="1" spans="1:8">
      <c r="A21" s="192"/>
      <c r="B21" s="199">
        <v>11</v>
      </c>
      <c r="C21" s="194" t="s">
        <v>679</v>
      </c>
      <c r="D21" s="195">
        <v>55</v>
      </c>
      <c r="E21" s="195">
        <v>125.036</v>
      </c>
      <c r="F21" s="195">
        <v>55</v>
      </c>
      <c r="G21" s="196"/>
      <c r="H21" s="197" t="s">
        <v>680</v>
      </c>
    </row>
    <row r="22" ht="409.5" spans="1:8">
      <c r="A22" s="192"/>
      <c r="B22" s="199">
        <v>12</v>
      </c>
      <c r="C22" s="194" t="s">
        <v>681</v>
      </c>
      <c r="D22" s="195">
        <v>190</v>
      </c>
      <c r="E22" s="195">
        <v>190</v>
      </c>
      <c r="F22" s="195">
        <v>190</v>
      </c>
      <c r="G22" s="196"/>
      <c r="H22" s="197" t="s">
        <v>682</v>
      </c>
    </row>
    <row r="23" ht="202.8" spans="1:8">
      <c r="A23" s="192"/>
      <c r="B23" s="199">
        <v>13</v>
      </c>
      <c r="C23" s="194" t="s">
        <v>683</v>
      </c>
      <c r="D23" s="195">
        <v>140</v>
      </c>
      <c r="E23" s="195">
        <v>403.23</v>
      </c>
      <c r="F23" s="195">
        <v>140</v>
      </c>
      <c r="G23" s="196"/>
      <c r="H23" s="197" t="s">
        <v>684</v>
      </c>
    </row>
    <row r="24" ht="60" customHeight="1" spans="1:8">
      <c r="A24" s="202" t="s">
        <v>685</v>
      </c>
      <c r="B24" s="205"/>
      <c r="C24" s="188" t="s">
        <v>106</v>
      </c>
      <c r="D24" s="189">
        <f>SUM(D25:D30)</f>
        <v>131</v>
      </c>
      <c r="E24" s="189">
        <f>SUM(E25:E30)</f>
        <v>158</v>
      </c>
      <c r="F24" s="189">
        <f>SUM(F25:F30)</f>
        <v>146</v>
      </c>
      <c r="G24" s="190">
        <v>2110102</v>
      </c>
      <c r="H24" s="191" t="s">
        <v>686</v>
      </c>
    </row>
    <row r="25" ht="124.8" spans="1:8">
      <c r="A25" s="192"/>
      <c r="B25" s="199">
        <v>14</v>
      </c>
      <c r="C25" s="194" t="s">
        <v>687</v>
      </c>
      <c r="D25" s="195">
        <v>9</v>
      </c>
      <c r="E25" s="204">
        <v>9</v>
      </c>
      <c r="F25" s="195">
        <v>9</v>
      </c>
      <c r="G25" s="196"/>
      <c r="H25" s="197" t="s">
        <v>688</v>
      </c>
    </row>
    <row r="26" ht="78" spans="1:8">
      <c r="A26" s="192"/>
      <c r="B26" s="199">
        <v>15</v>
      </c>
      <c r="C26" s="194" t="s">
        <v>689</v>
      </c>
      <c r="D26" s="195">
        <v>38</v>
      </c>
      <c r="E26" s="204">
        <v>39</v>
      </c>
      <c r="F26" s="195">
        <v>39</v>
      </c>
      <c r="G26" s="196"/>
      <c r="H26" s="197" t="s">
        <v>690</v>
      </c>
    </row>
    <row r="27" ht="109.2" spans="1:8">
      <c r="A27" s="198"/>
      <c r="B27" s="193">
        <v>16</v>
      </c>
      <c r="C27" s="194" t="s">
        <v>691</v>
      </c>
      <c r="D27" s="195">
        <v>37</v>
      </c>
      <c r="E27" s="204">
        <v>37</v>
      </c>
      <c r="F27" s="195">
        <v>37</v>
      </c>
      <c r="G27" s="196"/>
      <c r="H27" s="197" t="s">
        <v>692</v>
      </c>
    </row>
    <row r="28" ht="123" customHeight="1" spans="1:8">
      <c r="A28" s="198"/>
      <c r="B28" s="193">
        <v>17</v>
      </c>
      <c r="C28" s="194" t="s">
        <v>693</v>
      </c>
      <c r="D28" s="195">
        <v>18</v>
      </c>
      <c r="E28" s="204">
        <v>18</v>
      </c>
      <c r="F28" s="195">
        <v>12</v>
      </c>
      <c r="G28" s="196"/>
      <c r="H28" s="197" t="s">
        <v>694</v>
      </c>
    </row>
    <row r="29" ht="93.6" spans="1:8">
      <c r="A29" s="192"/>
      <c r="B29" s="193">
        <v>18</v>
      </c>
      <c r="C29" s="203" t="s">
        <v>695</v>
      </c>
      <c r="D29" s="195">
        <v>29</v>
      </c>
      <c r="E29" s="204">
        <v>29</v>
      </c>
      <c r="F29" s="195">
        <v>29</v>
      </c>
      <c r="G29" s="196"/>
      <c r="H29" s="197" t="s">
        <v>696</v>
      </c>
    </row>
    <row r="30" ht="62.4" spans="1:8">
      <c r="A30" s="192"/>
      <c r="B30" s="193">
        <v>19</v>
      </c>
      <c r="C30" s="194" t="s">
        <v>697</v>
      </c>
      <c r="D30" s="196"/>
      <c r="E30" s="195">
        <v>26</v>
      </c>
      <c r="F30" s="195">
        <v>20</v>
      </c>
      <c r="G30" s="196"/>
      <c r="H30" s="197" t="s">
        <v>698</v>
      </c>
    </row>
    <row r="31" ht="21" customHeight="1" spans="1:8">
      <c r="A31" s="202" t="s">
        <v>699</v>
      </c>
      <c r="B31" s="205"/>
      <c r="C31" s="188" t="s">
        <v>106</v>
      </c>
      <c r="D31" s="189">
        <f>SUM(D32:D37)</f>
        <v>140</v>
      </c>
      <c r="E31" s="189">
        <f>SUM(E32:E37)</f>
        <v>156</v>
      </c>
      <c r="F31" s="189">
        <f>SUM(F32:F37)</f>
        <v>130</v>
      </c>
      <c r="G31" s="190">
        <v>2013802</v>
      </c>
      <c r="H31" s="191" t="s">
        <v>700</v>
      </c>
    </row>
    <row r="32" ht="103" customHeight="1" spans="1:8">
      <c r="A32" s="192"/>
      <c r="B32" s="199">
        <v>20</v>
      </c>
      <c r="C32" s="194" t="s">
        <v>701</v>
      </c>
      <c r="D32" s="196"/>
      <c r="E32" s="195">
        <v>32</v>
      </c>
      <c r="F32" s="195">
        <v>28</v>
      </c>
      <c r="G32" s="196"/>
      <c r="H32" s="197" t="s">
        <v>702</v>
      </c>
    </row>
    <row r="33" ht="87" customHeight="1" spans="1:8">
      <c r="A33" s="192"/>
      <c r="B33" s="199">
        <v>21</v>
      </c>
      <c r="C33" s="194" t="s">
        <v>703</v>
      </c>
      <c r="D33" s="195">
        <v>20</v>
      </c>
      <c r="E33" s="195">
        <v>20</v>
      </c>
      <c r="F33" s="195">
        <v>20</v>
      </c>
      <c r="G33" s="196"/>
      <c r="H33" s="197" t="s">
        <v>704</v>
      </c>
    </row>
    <row r="34" ht="63" customHeight="1" spans="1:8">
      <c r="A34" s="192"/>
      <c r="B34" s="193">
        <v>22</v>
      </c>
      <c r="C34" s="194" t="s">
        <v>705</v>
      </c>
      <c r="D34" s="195">
        <v>70</v>
      </c>
      <c r="E34" s="195">
        <v>72</v>
      </c>
      <c r="F34" s="195">
        <v>68</v>
      </c>
      <c r="G34" s="196"/>
      <c r="H34" s="197" t="s">
        <v>706</v>
      </c>
    </row>
    <row r="35" ht="62.4" spans="1:8">
      <c r="A35" s="192"/>
      <c r="B35" s="193">
        <v>23</v>
      </c>
      <c r="C35" s="194" t="s">
        <v>707</v>
      </c>
      <c r="D35" s="196"/>
      <c r="E35" s="195">
        <v>28</v>
      </c>
      <c r="F35" s="195">
        <v>10</v>
      </c>
      <c r="G35" s="196"/>
      <c r="H35" s="197" t="s">
        <v>708</v>
      </c>
    </row>
    <row r="36" ht="58" customHeight="1" spans="1:8">
      <c r="A36" s="192"/>
      <c r="B36" s="193">
        <v>24</v>
      </c>
      <c r="C36" s="194" t="s">
        <v>709</v>
      </c>
      <c r="D36" s="195">
        <v>30</v>
      </c>
      <c r="E36" s="196"/>
      <c r="F36" s="196"/>
      <c r="G36" s="196"/>
      <c r="H36" s="197"/>
    </row>
    <row r="37" ht="72" customHeight="1" spans="1:8">
      <c r="A37" s="192"/>
      <c r="B37" s="193">
        <v>25</v>
      </c>
      <c r="C37" s="194" t="s">
        <v>710</v>
      </c>
      <c r="D37" s="195">
        <v>20</v>
      </c>
      <c r="E37" s="195">
        <v>4</v>
      </c>
      <c r="F37" s="195">
        <v>4</v>
      </c>
      <c r="G37" s="196"/>
      <c r="H37" s="197" t="s">
        <v>711</v>
      </c>
    </row>
    <row r="38" ht="42" customHeight="1" spans="1:8">
      <c r="A38" s="206" t="s">
        <v>712</v>
      </c>
      <c r="B38" s="207"/>
      <c r="C38" s="188" t="s">
        <v>106</v>
      </c>
      <c r="D38" s="189">
        <f>SUM(D39:D43)</f>
        <v>1352</v>
      </c>
      <c r="E38" s="189">
        <f>SUM(E39:E43)</f>
        <v>1352</v>
      </c>
      <c r="F38" s="189">
        <f>SUM(F39:F43)</f>
        <v>1268</v>
      </c>
      <c r="G38" s="190">
        <v>2240202</v>
      </c>
      <c r="H38" s="191" t="s">
        <v>713</v>
      </c>
    </row>
    <row r="39" ht="50" customHeight="1" spans="1:8">
      <c r="A39" s="192"/>
      <c r="B39" s="199">
        <v>26</v>
      </c>
      <c r="C39" s="194" t="s">
        <v>714</v>
      </c>
      <c r="D39" s="195">
        <v>300</v>
      </c>
      <c r="E39" s="195">
        <v>369</v>
      </c>
      <c r="F39" s="195">
        <v>350</v>
      </c>
      <c r="G39" s="196"/>
      <c r="H39" s="197" t="s">
        <v>715</v>
      </c>
    </row>
    <row r="40" ht="124.8" spans="1:8">
      <c r="A40" s="192"/>
      <c r="B40" s="199">
        <v>27</v>
      </c>
      <c r="C40" s="194" t="s">
        <v>716</v>
      </c>
      <c r="D40" s="195">
        <v>352</v>
      </c>
      <c r="E40" s="195">
        <v>713</v>
      </c>
      <c r="F40" s="195">
        <v>713</v>
      </c>
      <c r="G40" s="208"/>
      <c r="H40" s="197" t="s">
        <v>717</v>
      </c>
    </row>
    <row r="41" ht="33" customHeight="1" spans="1:8">
      <c r="A41" s="192"/>
      <c r="B41" s="193">
        <v>28</v>
      </c>
      <c r="C41" s="194" t="s">
        <v>718</v>
      </c>
      <c r="D41" s="195">
        <v>100</v>
      </c>
      <c r="E41" s="195">
        <v>140</v>
      </c>
      <c r="F41" s="195">
        <v>105</v>
      </c>
      <c r="G41" s="196"/>
      <c r="H41" s="197" t="s">
        <v>719</v>
      </c>
    </row>
    <row r="42" ht="92" customHeight="1" spans="1:8">
      <c r="A42" s="192"/>
      <c r="B42" s="193">
        <v>29</v>
      </c>
      <c r="C42" s="194" t="s">
        <v>720</v>
      </c>
      <c r="D42" s="195">
        <v>100</v>
      </c>
      <c r="E42" s="195">
        <v>130</v>
      </c>
      <c r="F42" s="195">
        <v>100</v>
      </c>
      <c r="G42" s="208"/>
      <c r="H42" s="197" t="s">
        <v>721</v>
      </c>
    </row>
    <row r="43" ht="32.1" customHeight="1" spans="1:8">
      <c r="A43" s="198"/>
      <c r="B43" s="193">
        <v>30</v>
      </c>
      <c r="C43" s="200" t="s">
        <v>722</v>
      </c>
      <c r="D43" s="195">
        <v>500</v>
      </c>
      <c r="E43" s="196"/>
      <c r="F43" s="196"/>
      <c r="G43" s="196">
        <v>2240204</v>
      </c>
      <c r="H43" s="197"/>
    </row>
  </sheetData>
  <mergeCells count="5">
    <mergeCell ref="A4:A5"/>
    <mergeCell ref="B4:B5"/>
    <mergeCell ref="C4:C5"/>
    <mergeCell ref="H4:H5"/>
    <mergeCell ref="A1:H2"/>
  </mergeCells>
  <printOptions horizontalCentered="1" gridLines="1"/>
  <pageMargins left="0.236111" right="0.196528" top="0.38125" bottom="0.432639" header="0.314583" footer="0.314583"/>
  <pageSetup paperSize="9" scale="70" firstPageNumber="36" orientation="landscape" useFirstPageNumber="1" horizontalDpi="600"/>
  <headerFooter alignWithMargins="0">
    <oddFooter>&amp;C&amp;P</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
  <sheetViews>
    <sheetView zoomScale="130" zoomScaleNormal="130" workbookViewId="0">
      <selection activeCell="A1" sqref="A1:G1"/>
    </sheetView>
  </sheetViews>
  <sheetFormatPr defaultColWidth="9" defaultRowHeight="14.4" outlineLevelCol="7"/>
  <cols>
    <col min="1" max="1" width="5.50925925925926" customWidth="1"/>
    <col min="2" max="2" width="41.2222222222222" customWidth="1"/>
    <col min="3" max="3" width="29.25" customWidth="1"/>
    <col min="4" max="4" width="13.5092592592593" customWidth="1"/>
    <col min="5" max="5" width="16.8796296296296" customWidth="1"/>
    <col min="6" max="6" width="18.8796296296296" customWidth="1"/>
    <col min="7" max="7" width="18.9444444444444" customWidth="1"/>
    <col min="8" max="8" width="16.537037037037" customWidth="1"/>
    <col min="13" max="13" width="12.6296296296296"/>
  </cols>
  <sheetData>
    <row r="1" ht="45" customHeight="1" spans="1:8">
      <c r="A1" s="1" t="s">
        <v>723</v>
      </c>
      <c r="B1" s="1"/>
      <c r="C1" s="1"/>
      <c r="D1" s="1"/>
      <c r="E1" s="1"/>
      <c r="F1" s="1"/>
      <c r="G1" s="1"/>
    </row>
    <row r="2" ht="20.25" customHeight="1" spans="1:8">
      <c r="A2" s="138" t="s">
        <v>724</v>
      </c>
      <c r="B2" s="139"/>
      <c r="C2" s="140"/>
      <c r="D2" s="140"/>
      <c r="E2" s="140"/>
      <c r="F2" s="140"/>
      <c r="G2" s="141" t="s">
        <v>100</v>
      </c>
    </row>
    <row r="3" ht="15.75" customHeight="1" spans="1:8">
      <c r="A3" s="34" t="s">
        <v>725</v>
      </c>
      <c r="B3" s="142" t="s">
        <v>726</v>
      </c>
      <c r="C3" s="34" t="s">
        <v>727</v>
      </c>
      <c r="D3" s="34" t="s">
        <v>728</v>
      </c>
      <c r="E3" s="34" t="s">
        <v>729</v>
      </c>
      <c r="F3" s="34" t="s">
        <v>730</v>
      </c>
      <c r="G3" s="143" t="s">
        <v>731</v>
      </c>
    </row>
    <row r="4" ht="18" customHeight="1" spans="1:8">
      <c r="A4" s="144"/>
      <c r="B4" s="145"/>
      <c r="C4" s="144"/>
      <c r="D4" s="144"/>
      <c r="E4" s="144"/>
      <c r="F4" s="144"/>
      <c r="G4" s="146"/>
    </row>
    <row r="5" ht="45.75" customHeight="1" spans="1:8">
      <c r="A5" s="147">
        <v>1</v>
      </c>
      <c r="B5" s="148" t="s">
        <v>732</v>
      </c>
      <c r="C5" s="148" t="s">
        <v>733</v>
      </c>
      <c r="D5" s="148" t="s">
        <v>734</v>
      </c>
      <c r="E5" s="149">
        <v>50</v>
      </c>
      <c r="F5" s="149">
        <v>25</v>
      </c>
      <c r="G5" s="150">
        <f t="shared" ref="G5:G27" si="0">E5*F5</f>
        <v>1250</v>
      </c>
    </row>
    <row r="6" ht="46.5" customHeight="1" spans="1:8">
      <c r="A6" s="147">
        <v>2</v>
      </c>
      <c r="B6" s="148" t="s">
        <v>735</v>
      </c>
      <c r="C6" s="148" t="s">
        <v>736</v>
      </c>
      <c r="D6" s="148" t="s">
        <v>737</v>
      </c>
      <c r="E6" s="149">
        <v>30</v>
      </c>
      <c r="F6" s="149">
        <v>50</v>
      </c>
      <c r="G6" s="150">
        <f t="shared" si="0"/>
        <v>1500</v>
      </c>
    </row>
    <row r="7" ht="63" customHeight="1" spans="1:8">
      <c r="A7" s="147">
        <v>3</v>
      </c>
      <c r="B7" s="148" t="s">
        <v>738</v>
      </c>
      <c r="C7" s="148" t="s">
        <v>739</v>
      </c>
      <c r="D7" s="148" t="s">
        <v>734</v>
      </c>
      <c r="E7" s="149">
        <v>40</v>
      </c>
      <c r="F7" s="149">
        <v>25</v>
      </c>
      <c r="G7" s="150">
        <f t="shared" si="0"/>
        <v>1000</v>
      </c>
    </row>
    <row r="8" ht="42.75" customHeight="1" spans="1:8">
      <c r="A8" s="147">
        <v>4</v>
      </c>
      <c r="B8" s="148" t="s">
        <v>740</v>
      </c>
      <c r="C8" s="148" t="s">
        <v>741</v>
      </c>
      <c r="D8" s="148" t="s">
        <v>734</v>
      </c>
      <c r="E8" s="149">
        <v>20</v>
      </c>
      <c r="F8" s="149">
        <v>18</v>
      </c>
      <c r="G8" s="150">
        <f t="shared" si="0"/>
        <v>360</v>
      </c>
    </row>
    <row r="9" ht="34" customHeight="1" spans="1:8">
      <c r="A9" s="147">
        <v>5</v>
      </c>
      <c r="B9" s="148" t="s">
        <v>742</v>
      </c>
      <c r="C9" s="148" t="s">
        <v>743</v>
      </c>
      <c r="D9" s="148" t="s">
        <v>734</v>
      </c>
      <c r="E9" s="149">
        <v>38</v>
      </c>
      <c r="F9" s="149">
        <v>18</v>
      </c>
      <c r="G9" s="150">
        <f t="shared" si="0"/>
        <v>684</v>
      </c>
    </row>
    <row r="10" ht="33" customHeight="1" spans="1:8">
      <c r="A10" s="147">
        <v>6</v>
      </c>
      <c r="B10" s="148" t="s">
        <v>744</v>
      </c>
      <c r="C10" s="148" t="s">
        <v>743</v>
      </c>
      <c r="D10" s="148" t="s">
        <v>734</v>
      </c>
      <c r="E10" s="149">
        <v>40</v>
      </c>
      <c r="F10" s="149">
        <v>18</v>
      </c>
      <c r="G10" s="150">
        <f t="shared" si="0"/>
        <v>720</v>
      </c>
    </row>
    <row r="11" ht="48.75" customHeight="1" spans="1:8">
      <c r="A11" s="147">
        <v>7</v>
      </c>
      <c r="B11" s="148" t="s">
        <v>745</v>
      </c>
      <c r="C11" s="148" t="s">
        <v>743</v>
      </c>
      <c r="D11" s="148" t="s">
        <v>734</v>
      </c>
      <c r="E11" s="149">
        <v>400</v>
      </c>
      <c r="F11" s="149">
        <v>18</v>
      </c>
      <c r="G11" s="150">
        <f t="shared" si="0"/>
        <v>7200</v>
      </c>
    </row>
    <row r="12" ht="48" customHeight="1" spans="1:8">
      <c r="A12" s="147">
        <v>8</v>
      </c>
      <c r="B12" s="148" t="s">
        <v>746</v>
      </c>
      <c r="C12" s="148" t="s">
        <v>743</v>
      </c>
      <c r="D12" s="148" t="s">
        <v>734</v>
      </c>
      <c r="E12" s="149">
        <v>500</v>
      </c>
      <c r="F12" s="149">
        <v>13</v>
      </c>
      <c r="G12" s="150">
        <f t="shared" si="0"/>
        <v>6500</v>
      </c>
    </row>
    <row r="13" ht="47.25" customHeight="1" spans="1:8">
      <c r="A13" s="147">
        <v>9</v>
      </c>
      <c r="B13" s="148" t="s">
        <v>747</v>
      </c>
      <c r="C13" s="148" t="s">
        <v>748</v>
      </c>
      <c r="D13" s="148" t="s">
        <v>749</v>
      </c>
      <c r="E13" s="149">
        <v>100</v>
      </c>
      <c r="F13" s="149">
        <v>63</v>
      </c>
      <c r="G13" s="150">
        <f t="shared" si="0"/>
        <v>6300</v>
      </c>
      <c r="H13" s="151"/>
    </row>
    <row r="14" ht="21" spans="1:8">
      <c r="A14" s="152">
        <v>10</v>
      </c>
      <c r="B14" s="148" t="s">
        <v>750</v>
      </c>
      <c r="C14" s="148" t="s">
        <v>743</v>
      </c>
      <c r="D14" s="153" t="s">
        <v>734</v>
      </c>
      <c r="E14" s="154">
        <v>914</v>
      </c>
      <c r="F14" s="154">
        <v>18</v>
      </c>
      <c r="G14" s="150">
        <f t="shared" si="0"/>
        <v>16452</v>
      </c>
      <c r="H14" s="151"/>
    </row>
    <row r="15" ht="40.8" spans="1:8">
      <c r="A15" s="152">
        <v>11</v>
      </c>
      <c r="B15" s="148" t="s">
        <v>751</v>
      </c>
      <c r="C15" s="148" t="s">
        <v>743</v>
      </c>
      <c r="D15" s="153" t="s">
        <v>734</v>
      </c>
      <c r="E15" s="154">
        <v>200</v>
      </c>
      <c r="F15" s="154">
        <v>18</v>
      </c>
      <c r="G15" s="150">
        <f t="shared" si="0"/>
        <v>3600</v>
      </c>
      <c r="H15" s="151"/>
    </row>
    <row r="16" ht="21" spans="1:8">
      <c r="A16" s="152">
        <v>12</v>
      </c>
      <c r="B16" s="148" t="s">
        <v>752</v>
      </c>
      <c r="C16" s="148" t="s">
        <v>743</v>
      </c>
      <c r="D16" s="153" t="s">
        <v>734</v>
      </c>
      <c r="E16" s="154">
        <v>300</v>
      </c>
      <c r="F16" s="154">
        <v>18</v>
      </c>
      <c r="G16" s="150">
        <f t="shared" si="0"/>
        <v>5400</v>
      </c>
      <c r="H16" s="151"/>
    </row>
    <row r="17" ht="41.25" customHeight="1" spans="1:8">
      <c r="A17" s="152">
        <v>13</v>
      </c>
      <c r="B17" s="148" t="s">
        <v>753</v>
      </c>
      <c r="C17" s="148" t="s">
        <v>743</v>
      </c>
      <c r="D17" s="153" t="s">
        <v>734</v>
      </c>
      <c r="E17" s="154">
        <v>100</v>
      </c>
      <c r="F17" s="154">
        <v>18</v>
      </c>
      <c r="G17" s="150">
        <f t="shared" si="0"/>
        <v>1800</v>
      </c>
      <c r="H17" s="151"/>
    </row>
    <row r="18" ht="47.25" customHeight="1" spans="1:8">
      <c r="A18" s="152">
        <v>14</v>
      </c>
      <c r="B18" s="148" t="s">
        <v>754</v>
      </c>
      <c r="C18" s="148" t="s">
        <v>743</v>
      </c>
      <c r="D18" s="153" t="s">
        <v>734</v>
      </c>
      <c r="E18" s="154">
        <v>200</v>
      </c>
      <c r="F18" s="154">
        <v>18</v>
      </c>
      <c r="G18" s="150">
        <f t="shared" si="0"/>
        <v>3600</v>
      </c>
      <c r="H18" s="151"/>
    </row>
    <row r="19" ht="21" spans="1:8">
      <c r="A19" s="152">
        <v>15</v>
      </c>
      <c r="B19" s="148" t="s">
        <v>755</v>
      </c>
      <c r="C19" s="148" t="s">
        <v>743</v>
      </c>
      <c r="D19" s="153" t="s">
        <v>734</v>
      </c>
      <c r="E19" s="154">
        <v>100</v>
      </c>
      <c r="F19" s="154">
        <v>18</v>
      </c>
      <c r="G19" s="150">
        <f t="shared" si="0"/>
        <v>1800</v>
      </c>
      <c r="H19" s="151"/>
    </row>
    <row r="20" ht="45.75" customHeight="1" spans="1:8">
      <c r="A20" s="152">
        <v>16</v>
      </c>
      <c r="B20" s="148" t="s">
        <v>756</v>
      </c>
      <c r="C20" s="148" t="s">
        <v>757</v>
      </c>
      <c r="D20" s="148" t="s">
        <v>758</v>
      </c>
      <c r="E20" s="154">
        <v>27.65</v>
      </c>
      <c r="F20" s="154">
        <v>70</v>
      </c>
      <c r="G20" s="150">
        <f t="shared" si="0"/>
        <v>1935.5</v>
      </c>
      <c r="H20" s="151"/>
    </row>
    <row r="21" ht="45.75" customHeight="1" spans="1:8">
      <c r="A21" s="147">
        <v>17</v>
      </c>
      <c r="B21" s="148" t="s">
        <v>759</v>
      </c>
      <c r="C21" s="148" t="s">
        <v>760</v>
      </c>
      <c r="D21" s="148" t="s">
        <v>758</v>
      </c>
      <c r="E21" s="154">
        <v>70.84</v>
      </c>
      <c r="F21" s="154">
        <v>70</v>
      </c>
      <c r="G21" s="150">
        <f t="shared" si="0"/>
        <v>4958.8</v>
      </c>
      <c r="H21" s="151"/>
    </row>
    <row r="22" ht="45.75" customHeight="1" spans="1:8">
      <c r="A22" s="147">
        <v>18</v>
      </c>
      <c r="B22" s="148" t="s">
        <v>761</v>
      </c>
      <c r="C22" s="148" t="s">
        <v>762</v>
      </c>
      <c r="D22" s="148" t="s">
        <v>763</v>
      </c>
      <c r="E22" s="154">
        <v>301.37</v>
      </c>
      <c r="F22" s="154">
        <v>13</v>
      </c>
      <c r="G22" s="150">
        <f t="shared" si="0"/>
        <v>3917.81</v>
      </c>
      <c r="H22" s="151"/>
    </row>
    <row r="23" ht="45.75" customHeight="1" spans="1:8">
      <c r="A23" s="147">
        <v>19</v>
      </c>
      <c r="B23" s="148" t="s">
        <v>764</v>
      </c>
      <c r="C23" s="148" t="s">
        <v>765</v>
      </c>
      <c r="D23" s="148" t="s">
        <v>734</v>
      </c>
      <c r="E23" s="154">
        <v>51</v>
      </c>
      <c r="F23" s="154">
        <v>14</v>
      </c>
      <c r="G23" s="150">
        <f t="shared" si="0"/>
        <v>714</v>
      </c>
      <c r="H23" s="151"/>
    </row>
    <row r="24" ht="45.75" customHeight="1" spans="1:8">
      <c r="A24" s="147">
        <v>20</v>
      </c>
      <c r="B24" s="148" t="s">
        <v>766</v>
      </c>
      <c r="C24" s="148" t="s">
        <v>757</v>
      </c>
      <c r="D24" s="148" t="s">
        <v>734</v>
      </c>
      <c r="E24" s="154">
        <v>88.2</v>
      </c>
      <c r="F24" s="154">
        <v>14</v>
      </c>
      <c r="G24" s="150">
        <f t="shared" si="0"/>
        <v>1234.8</v>
      </c>
      <c r="H24" s="151"/>
    </row>
    <row r="25" ht="45.75" customHeight="1" spans="1:8">
      <c r="A25" s="147">
        <v>21</v>
      </c>
      <c r="B25" s="148" t="s">
        <v>767</v>
      </c>
      <c r="C25" s="148" t="s">
        <v>757</v>
      </c>
      <c r="D25" s="148" t="s">
        <v>734</v>
      </c>
      <c r="E25" s="154">
        <v>278</v>
      </c>
      <c r="F25" s="154">
        <v>14</v>
      </c>
      <c r="G25" s="150">
        <f t="shared" si="0"/>
        <v>3892</v>
      </c>
      <c r="H25" s="151"/>
    </row>
    <row r="26" ht="45.75" customHeight="1" spans="1:8">
      <c r="A26" s="147">
        <v>22</v>
      </c>
      <c r="B26" s="148" t="s">
        <v>768</v>
      </c>
      <c r="C26" s="148" t="s">
        <v>757</v>
      </c>
      <c r="D26" s="148" t="s">
        <v>734</v>
      </c>
      <c r="E26" s="154">
        <v>148.35</v>
      </c>
      <c r="F26" s="154">
        <v>14</v>
      </c>
      <c r="G26" s="150">
        <f t="shared" si="0"/>
        <v>2076.9</v>
      </c>
      <c r="H26" s="151"/>
    </row>
    <row r="27" ht="45.75" customHeight="1" spans="1:8">
      <c r="A27" s="147">
        <v>23</v>
      </c>
      <c r="B27" s="148" t="s">
        <v>769</v>
      </c>
      <c r="C27" s="148" t="s">
        <v>757</v>
      </c>
      <c r="D27" s="148" t="s">
        <v>734</v>
      </c>
      <c r="E27" s="154">
        <v>229.7</v>
      </c>
      <c r="F27" s="154">
        <v>14</v>
      </c>
      <c r="G27" s="150">
        <f t="shared" si="0"/>
        <v>3215.8</v>
      </c>
      <c r="H27" s="151"/>
    </row>
    <row r="28" ht="30.75" customHeight="1" spans="1:8">
      <c r="A28" s="147">
        <v>24</v>
      </c>
      <c r="B28" s="155" t="s">
        <v>770</v>
      </c>
      <c r="C28" s="156"/>
      <c r="D28" s="156"/>
      <c r="E28" s="156"/>
      <c r="F28" s="125"/>
      <c r="G28" s="118">
        <v>5574</v>
      </c>
      <c r="H28" s="151"/>
    </row>
    <row r="29" ht="28.5" customHeight="1" spans="1:8">
      <c r="A29" s="147">
        <v>25</v>
      </c>
      <c r="B29" s="155" t="s">
        <v>771</v>
      </c>
      <c r="C29" s="156"/>
      <c r="D29" s="156"/>
      <c r="E29" s="156"/>
      <c r="F29" s="125"/>
      <c r="G29" s="118">
        <v>303</v>
      </c>
      <c r="H29" s="151"/>
    </row>
    <row r="30" ht="32.1" customHeight="1" spans="1:8">
      <c r="A30" s="55"/>
      <c r="B30" s="157" t="s">
        <v>772</v>
      </c>
      <c r="C30" s="158"/>
      <c r="D30" s="158"/>
      <c r="E30" s="158"/>
      <c r="F30" s="159"/>
      <c r="G30" s="160">
        <f>SUM(G5:G29)</f>
        <v>85988.61</v>
      </c>
    </row>
    <row r="31" ht="15.75" customHeight="1"/>
  </sheetData>
  <mergeCells count="12">
    <mergeCell ref="A1:G1"/>
    <mergeCell ref="A2:B2"/>
    <mergeCell ref="B28:F28"/>
    <mergeCell ref="B29:F29"/>
    <mergeCell ref="B30:F30"/>
    <mergeCell ref="A3:A4"/>
    <mergeCell ref="B3:B4"/>
    <mergeCell ref="C3:C4"/>
    <mergeCell ref="D3:D4"/>
    <mergeCell ref="E3:E4"/>
    <mergeCell ref="F3:F4"/>
    <mergeCell ref="G3:G4"/>
  </mergeCells>
  <printOptions horizontalCentered="1" verticalCentered="1"/>
  <pageMargins left="0.239583" right="0.161111" top="0.35" bottom="0.31875" header="0.314583" footer="0.314583"/>
  <pageSetup paperSize="9" firstPageNumber="41" orientation="landscape" useFirstPageNumber="1" horizontalDpi="600"/>
  <headerFooter alignWithMargins="0">
    <oddFooter>&amp;C&amp;P</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6"/>
  <sheetViews>
    <sheetView zoomScale="110" zoomScaleNormal="110" topLeftCell="A9" workbookViewId="0">
      <selection activeCell="A1" sqref="A1:H1"/>
    </sheetView>
  </sheetViews>
  <sheetFormatPr defaultColWidth="9" defaultRowHeight="14.4"/>
  <cols>
    <col min="1" max="1" width="5.50925925925926" customWidth="1"/>
    <col min="2" max="2" width="23.75" customWidth="1"/>
    <col min="3" max="3" width="24.1296296296296" customWidth="1"/>
    <col min="4" max="4" width="14.25" customWidth="1"/>
    <col min="5" max="5" width="1.62962962962963" customWidth="1"/>
    <col min="6" max="6" width="18.5092592592593" customWidth="1"/>
    <col min="7" max="7" width="0.75" customWidth="1"/>
    <col min="8" max="8" width="65.2592592592593" customWidth="1"/>
    <col min="9" max="9" width="24.9907407407407" customWidth="1"/>
    <col min="14" max="14" width="12.6296296296296"/>
  </cols>
  <sheetData>
    <row r="1" ht="45" customHeight="1" spans="1:12">
      <c r="A1" s="1" t="s">
        <v>773</v>
      </c>
      <c r="B1" s="1"/>
      <c r="C1" s="1"/>
      <c r="D1" s="1"/>
      <c r="E1" s="1"/>
      <c r="F1" s="1"/>
      <c r="G1" s="1"/>
      <c r="H1" s="1"/>
    </row>
    <row r="2" ht="16.5" customHeight="1" spans="1:12">
      <c r="A2" s="102" t="s">
        <v>774</v>
      </c>
      <c r="B2" s="102"/>
      <c r="C2" s="103"/>
      <c r="D2" s="103"/>
      <c r="E2" s="103"/>
      <c r="F2" s="103"/>
      <c r="G2" s="104"/>
      <c r="H2" s="105" t="s">
        <v>100</v>
      </c>
    </row>
    <row r="3" ht="15.75" customHeight="1" spans="1:12">
      <c r="A3" s="5" t="s">
        <v>725</v>
      </c>
      <c r="B3" s="6" t="s">
        <v>775</v>
      </c>
      <c r="C3" s="106"/>
      <c r="D3" s="8" t="s">
        <v>776</v>
      </c>
      <c r="E3" s="107"/>
      <c r="F3" s="10" t="s">
        <v>777</v>
      </c>
      <c r="G3" s="108"/>
      <c r="H3" s="12" t="s">
        <v>778</v>
      </c>
    </row>
    <row r="4" ht="15.75" customHeight="1" spans="1:12">
      <c r="A4" s="109"/>
      <c r="B4" s="110"/>
      <c r="C4" s="111"/>
      <c r="D4" s="112"/>
      <c r="E4" s="113"/>
      <c r="F4" s="114"/>
      <c r="G4" s="115"/>
      <c r="H4" s="116"/>
    </row>
    <row r="5" ht="119.25" customHeight="1" spans="1:12">
      <c r="A5" s="25">
        <v>1</v>
      </c>
      <c r="B5" s="117" t="s">
        <v>779</v>
      </c>
      <c r="C5" s="66"/>
      <c r="D5" s="118">
        <v>12578</v>
      </c>
      <c r="E5" s="66"/>
      <c r="F5" s="119" t="s">
        <v>143</v>
      </c>
      <c r="G5" s="66"/>
      <c r="H5" s="120" t="s">
        <v>780</v>
      </c>
      <c r="I5" s="121"/>
      <c r="J5" s="122"/>
    </row>
    <row r="6" ht="52" customHeight="1" spans="1:12">
      <c r="A6" s="123">
        <v>2</v>
      </c>
      <c r="B6" s="124" t="s">
        <v>781</v>
      </c>
      <c r="C6" s="125"/>
      <c r="D6" s="126">
        <v>580</v>
      </c>
      <c r="E6" s="125"/>
      <c r="F6" s="127" t="s">
        <v>143</v>
      </c>
      <c r="G6" s="125"/>
      <c r="H6" s="120" t="s">
        <v>782</v>
      </c>
      <c r="I6" s="128"/>
      <c r="J6" s="122"/>
    </row>
    <row r="7" ht="52" customHeight="1" spans="1:12">
      <c r="A7" s="25">
        <v>3</v>
      </c>
      <c r="B7" s="117" t="s">
        <v>783</v>
      </c>
      <c r="C7" s="66"/>
      <c r="D7" s="118">
        <v>5000</v>
      </c>
      <c r="E7" s="66"/>
      <c r="F7" s="119" t="s">
        <v>220</v>
      </c>
      <c r="G7" s="66"/>
      <c r="H7" s="120" t="s">
        <v>784</v>
      </c>
      <c r="I7" s="128"/>
      <c r="J7" s="122"/>
    </row>
    <row r="8" ht="102" spans="1:12">
      <c r="A8" s="129">
        <v>4</v>
      </c>
      <c r="B8" s="117" t="s">
        <v>785</v>
      </c>
      <c r="C8" s="66"/>
      <c r="D8" s="118">
        <v>39534</v>
      </c>
      <c r="E8" s="66"/>
      <c r="F8" s="119" t="s">
        <v>220</v>
      </c>
      <c r="G8" s="66"/>
      <c r="H8" s="120" t="s">
        <v>786</v>
      </c>
      <c r="I8" s="121"/>
      <c r="J8" s="122"/>
    </row>
    <row r="9" ht="62" customHeight="1" spans="1:12">
      <c r="A9" s="25">
        <v>5</v>
      </c>
      <c r="B9" s="117" t="s">
        <v>787</v>
      </c>
      <c r="C9" s="66"/>
      <c r="D9" s="118">
        <v>12420</v>
      </c>
      <c r="E9" s="66"/>
      <c r="F9" s="119" t="s">
        <v>143</v>
      </c>
      <c r="G9" s="66"/>
      <c r="H9" s="130" t="s">
        <v>788</v>
      </c>
      <c r="I9" s="121"/>
      <c r="J9" s="122"/>
    </row>
    <row r="10" ht="60" customHeight="1" spans="1:12">
      <c r="A10" s="123">
        <v>6</v>
      </c>
      <c r="B10" s="117" t="s">
        <v>613</v>
      </c>
      <c r="C10" s="66"/>
      <c r="D10" s="118">
        <v>5000</v>
      </c>
      <c r="E10" s="66"/>
      <c r="F10" s="119" t="s">
        <v>143</v>
      </c>
      <c r="G10" s="66"/>
      <c r="H10" s="130" t="s">
        <v>789</v>
      </c>
      <c r="I10" s="121"/>
      <c r="J10" s="122"/>
    </row>
    <row r="11" ht="69" customHeight="1" spans="1:12">
      <c r="A11" s="25">
        <v>7</v>
      </c>
      <c r="B11" s="117" t="s">
        <v>790</v>
      </c>
      <c r="C11" s="66"/>
      <c r="D11" s="118">
        <v>5000</v>
      </c>
      <c r="E11" s="66"/>
      <c r="F11" s="119" t="s">
        <v>143</v>
      </c>
      <c r="G11" s="66"/>
      <c r="H11" s="120" t="s">
        <v>791</v>
      </c>
      <c r="I11" s="121"/>
      <c r="J11" s="131"/>
      <c r="L11" s="132"/>
    </row>
    <row r="12" ht="39" customHeight="1" spans="1:12">
      <c r="A12" s="129">
        <v>8</v>
      </c>
      <c r="B12" s="117" t="s">
        <v>792</v>
      </c>
      <c r="C12" s="66"/>
      <c r="D12" s="118">
        <v>5574</v>
      </c>
      <c r="E12" s="66"/>
      <c r="F12" s="119" t="s">
        <v>143</v>
      </c>
      <c r="G12" s="66"/>
      <c r="H12" s="120" t="s">
        <v>793</v>
      </c>
      <c r="I12" s="121"/>
      <c r="J12" s="122"/>
    </row>
    <row r="13" ht="34" customHeight="1" spans="1:12">
      <c r="A13" s="25">
        <v>9</v>
      </c>
      <c r="B13" s="117" t="s">
        <v>794</v>
      </c>
      <c r="C13" s="66"/>
      <c r="D13" s="118">
        <v>303</v>
      </c>
      <c r="E13" s="66"/>
      <c r="F13" s="119" t="s">
        <v>143</v>
      </c>
      <c r="G13" s="66"/>
      <c r="H13" s="120" t="s">
        <v>794</v>
      </c>
      <c r="I13" s="121"/>
      <c r="J13" s="131"/>
      <c r="L13" s="132"/>
    </row>
    <row r="14" ht="50.25" customHeight="1" spans="1:12">
      <c r="A14" s="25">
        <v>11</v>
      </c>
      <c r="B14" s="133" t="s">
        <v>238</v>
      </c>
      <c r="C14" s="66"/>
      <c r="D14" s="134">
        <f>SUM(D5:E13)</f>
        <v>85989</v>
      </c>
      <c r="E14" s="66"/>
      <c r="F14" s="135" t="s">
        <v>795</v>
      </c>
      <c r="G14" s="66"/>
      <c r="H14" s="66"/>
      <c r="I14" s="121"/>
      <c r="J14" s="131"/>
      <c r="L14" s="132"/>
    </row>
    <row r="15" ht="15.75" customHeight="1" spans="1:12">
      <c r="H15" s="136"/>
      <c r="I15" s="136"/>
    </row>
    <row r="16" spans="1:12">
      <c r="H16" s="136"/>
      <c r="I16" s="137"/>
    </row>
  </sheetData>
  <mergeCells count="37">
    <mergeCell ref="A1:H1"/>
    <mergeCell ref="A2:B2"/>
    <mergeCell ref="B5:C5"/>
    <mergeCell ref="D5:E5"/>
    <mergeCell ref="F5:G5"/>
    <mergeCell ref="B6:C6"/>
    <mergeCell ref="D6:E6"/>
    <mergeCell ref="F6:G6"/>
    <mergeCell ref="B7:C7"/>
    <mergeCell ref="D7:E7"/>
    <mergeCell ref="F7:G7"/>
    <mergeCell ref="B8:C8"/>
    <mergeCell ref="D8:E8"/>
    <mergeCell ref="F8:G8"/>
    <mergeCell ref="B9:C9"/>
    <mergeCell ref="D9:E9"/>
    <mergeCell ref="F9:G9"/>
    <mergeCell ref="B10:C10"/>
    <mergeCell ref="D10:E10"/>
    <mergeCell ref="F10:G10"/>
    <mergeCell ref="B11:C11"/>
    <mergeCell ref="D11:E11"/>
    <mergeCell ref="F11:G11"/>
    <mergeCell ref="B12:C12"/>
    <mergeCell ref="D12:E12"/>
    <mergeCell ref="F12:G12"/>
    <mergeCell ref="B13:C13"/>
    <mergeCell ref="D13:E13"/>
    <mergeCell ref="F13:G13"/>
    <mergeCell ref="B14:C14"/>
    <mergeCell ref="D14:E14"/>
    <mergeCell ref="F14:H14"/>
    <mergeCell ref="A3:A4"/>
    <mergeCell ref="H3:H4"/>
    <mergeCell ref="B3:C4"/>
    <mergeCell ref="D3:E4"/>
    <mergeCell ref="F3:G4"/>
  </mergeCells>
  <printOptions horizontalCentered="1" verticalCentered="1"/>
  <pageMargins left="0.239583" right="0.161111" top="0.35" bottom="0.31875" header="0.314583" footer="0.314583"/>
  <pageSetup paperSize="9" scale="97" firstPageNumber="42" orientation="landscape" useFirstPageNumber="1" horizontalDpi="600"/>
  <headerFooter alignWithMargins="0">
    <oddFooter>&amp;C&amp;P</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国有资本经营预算收入预算"/>
  <dimension ref="A1:E12"/>
  <sheetViews>
    <sheetView workbookViewId="0">
      <selection activeCell="A1" sqref="A1:E1"/>
    </sheetView>
  </sheetViews>
  <sheetFormatPr defaultColWidth="14" defaultRowHeight="18" customHeight="1" outlineLevelCol="4"/>
  <cols>
    <col min="1" max="1" width="34.8425925925926" customWidth="1"/>
    <col min="2" max="3" width="15.7037037037037" customWidth="1"/>
    <col min="4" max="4" width="16.712962962963" customWidth="1"/>
    <col min="5" max="5" width="28.462962962963" customWidth="1"/>
  </cols>
  <sheetData>
    <row r="1" ht="54" customHeight="1" spans="1:5">
      <c r="A1" s="81" t="s">
        <v>796</v>
      </c>
    </row>
    <row r="2" ht="15.6" spans="1:5">
      <c r="A2" s="97" t="s">
        <v>797</v>
      </c>
      <c r="B2" s="98"/>
      <c r="C2" s="98"/>
      <c r="D2" s="98"/>
      <c r="E2" s="99" t="s">
        <v>100</v>
      </c>
    </row>
    <row r="3" ht="61.2" spans="1:5">
      <c r="A3" s="83" t="s">
        <v>798</v>
      </c>
      <c r="B3" s="84" t="s">
        <v>184</v>
      </c>
      <c r="C3" s="84" t="s">
        <v>210</v>
      </c>
      <c r="D3" s="84" t="s">
        <v>799</v>
      </c>
      <c r="E3" s="84" t="s">
        <v>800</v>
      </c>
    </row>
    <row r="4" ht="20.4" spans="1:5">
      <c r="A4" s="85" t="s">
        <v>801</v>
      </c>
      <c r="B4" s="86">
        <v>0</v>
      </c>
      <c r="C4" s="86">
        <v>0</v>
      </c>
      <c r="D4" s="87"/>
      <c r="E4" s="94"/>
    </row>
    <row r="5" ht="20.4" spans="1:5">
      <c r="A5" s="89" t="s">
        <v>802</v>
      </c>
      <c r="B5" s="87"/>
      <c r="C5" s="87"/>
      <c r="D5" s="87"/>
      <c r="E5" s="94"/>
    </row>
    <row r="6" ht="20.4" spans="1:5">
      <c r="A6" s="100" t="s">
        <v>803</v>
      </c>
      <c r="B6" s="92"/>
      <c r="C6" s="92"/>
      <c r="D6" s="91"/>
      <c r="E6" s="91"/>
    </row>
    <row r="7" ht="20.4" spans="1:5">
      <c r="A7" s="100" t="s">
        <v>804</v>
      </c>
      <c r="B7" s="92"/>
      <c r="C7" s="92"/>
      <c r="D7" s="91"/>
      <c r="E7" s="91"/>
    </row>
    <row r="8" ht="20.4" spans="1:5">
      <c r="A8" s="100" t="s">
        <v>805</v>
      </c>
      <c r="B8" s="91"/>
      <c r="C8" s="91"/>
      <c r="D8" s="91"/>
      <c r="E8" s="91"/>
    </row>
    <row r="9" ht="20.4" spans="1:5">
      <c r="A9" s="100" t="s">
        <v>806</v>
      </c>
      <c r="B9" s="91"/>
      <c r="C9" s="91"/>
      <c r="D9" s="91"/>
      <c r="E9" s="91"/>
    </row>
    <row r="10" ht="20.4" spans="1:5">
      <c r="A10" s="100" t="s">
        <v>807</v>
      </c>
      <c r="B10" s="101"/>
      <c r="C10" s="101"/>
      <c r="D10" s="85"/>
      <c r="E10" s="91"/>
    </row>
    <row r="11" ht="20.4" spans="1:5">
      <c r="A11" s="89" t="s">
        <v>808</v>
      </c>
      <c r="B11" s="101"/>
      <c r="C11" s="100"/>
      <c r="D11" s="85"/>
      <c r="E11" s="101"/>
    </row>
    <row r="12" ht="20.4" spans="1:5">
      <c r="A12" s="89" t="s">
        <v>809</v>
      </c>
      <c r="B12" s="101"/>
      <c r="C12" s="85"/>
      <c r="D12" s="85"/>
      <c r="E12" s="101"/>
    </row>
  </sheetData>
  <mergeCells count="1">
    <mergeCell ref="A1:E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50"/>
  </sheetPr>
  <dimension ref="A3:J21"/>
  <sheetViews>
    <sheetView workbookViewId="0">
      <selection activeCell="A1" sqref="A1"/>
    </sheetView>
  </sheetViews>
  <sheetFormatPr defaultColWidth="9" defaultRowHeight="14.4"/>
  <cols>
    <col min="2" max="2" width="12.75" customWidth="1"/>
    <col min="9" max="9" width="26.75" customWidth="1"/>
    <col min="10" max="10" width="4.75" customWidth="1"/>
  </cols>
  <sheetData>
    <row r="3" spans="1:10">
      <c r="A3" s="549" t="s">
        <v>1</v>
      </c>
      <c r="B3" s="549"/>
      <c r="C3" s="549"/>
      <c r="D3" s="549"/>
      <c r="E3" s="549"/>
      <c r="F3" s="549"/>
      <c r="G3" s="549"/>
      <c r="H3" s="549"/>
      <c r="I3" s="549"/>
      <c r="J3" s="549"/>
    </row>
    <row r="4" spans="1:10">
      <c r="A4" s="549"/>
      <c r="B4" s="549"/>
      <c r="C4" s="549"/>
      <c r="D4" s="549"/>
      <c r="E4" s="549"/>
      <c r="F4" s="549"/>
      <c r="G4" s="549"/>
      <c r="H4" s="549"/>
      <c r="I4" s="549"/>
      <c r="J4" s="549"/>
    </row>
    <row r="5" ht="18" customHeight="1"/>
    <row r="6" ht="18" customHeight="1"/>
    <row r="7" ht="30.75" customHeight="1" spans="1:10">
      <c r="B7" s="552" t="s">
        <v>2</v>
      </c>
      <c r="C7" s="552" t="s">
        <v>3</v>
      </c>
      <c r="J7" s="624">
        <v>1</v>
      </c>
    </row>
    <row r="8" ht="30.75" customHeight="1" spans="1:10">
      <c r="B8" s="552" t="s">
        <v>2</v>
      </c>
      <c r="C8" s="552" t="s">
        <v>4</v>
      </c>
      <c r="J8" s="624">
        <v>4</v>
      </c>
    </row>
    <row r="9" ht="30.75" customHeight="1" spans="1:10">
      <c r="B9" s="552" t="s">
        <v>5</v>
      </c>
      <c r="C9" s="554" t="s">
        <v>6</v>
      </c>
      <c r="D9" s="554"/>
      <c r="E9" s="554"/>
      <c r="F9" s="554"/>
      <c r="G9" s="554"/>
      <c r="H9" s="554"/>
      <c r="I9" s="554"/>
      <c r="J9" s="552">
        <v>10</v>
      </c>
    </row>
    <row r="10" ht="30.75" customHeight="1" spans="1:10">
      <c r="B10" s="552" t="s">
        <v>7</v>
      </c>
      <c r="C10" s="554" t="s">
        <v>8</v>
      </c>
      <c r="D10" s="554"/>
      <c r="E10" s="554"/>
      <c r="F10" s="554"/>
      <c r="G10" s="554"/>
      <c r="H10" s="554"/>
      <c r="I10" s="554"/>
      <c r="J10" s="552">
        <v>13</v>
      </c>
    </row>
    <row r="11" ht="30.75" customHeight="1" spans="1:10">
      <c r="B11" s="552" t="s">
        <v>9</v>
      </c>
      <c r="C11" s="554" t="s">
        <v>10</v>
      </c>
      <c r="D11" s="554"/>
      <c r="E11" s="554"/>
      <c r="F11" s="554"/>
      <c r="G11" s="554"/>
      <c r="H11" s="554"/>
      <c r="I11" s="554"/>
      <c r="J11" s="552">
        <v>16</v>
      </c>
    </row>
    <row r="12" ht="30.75" customHeight="1" spans="1:10">
      <c r="B12" s="552" t="s">
        <v>11</v>
      </c>
      <c r="C12" s="554" t="s">
        <v>12</v>
      </c>
      <c r="D12" s="554"/>
      <c r="E12" s="554"/>
      <c r="F12" s="554"/>
      <c r="G12" s="554"/>
      <c r="H12" s="554"/>
      <c r="I12" s="554"/>
      <c r="J12" s="552">
        <v>17</v>
      </c>
    </row>
    <row r="13" ht="30.75" customHeight="1" spans="1:10">
      <c r="B13" s="552" t="s">
        <v>13</v>
      </c>
      <c r="C13" s="554" t="s">
        <v>14</v>
      </c>
      <c r="D13" s="554"/>
      <c r="E13" s="554"/>
      <c r="F13" s="554"/>
      <c r="G13" s="554"/>
      <c r="H13" s="554"/>
      <c r="I13" s="554"/>
      <c r="J13" s="552">
        <v>18</v>
      </c>
    </row>
    <row r="14" ht="30.75" customHeight="1" spans="1:10">
      <c r="B14" s="552" t="s">
        <v>15</v>
      </c>
      <c r="C14" s="554" t="s">
        <v>16</v>
      </c>
      <c r="D14" s="554"/>
      <c r="E14" s="554"/>
      <c r="F14" s="554"/>
      <c r="G14" s="554"/>
      <c r="H14" s="554"/>
      <c r="I14" s="554"/>
      <c r="J14" s="552">
        <v>19</v>
      </c>
    </row>
    <row r="15" ht="30.75" customHeight="1" spans="1:10">
      <c r="B15" s="552" t="s">
        <v>17</v>
      </c>
      <c r="C15" s="554" t="s">
        <v>18</v>
      </c>
      <c r="D15" s="554"/>
      <c r="E15" s="554"/>
      <c r="F15" s="554"/>
      <c r="G15" s="554"/>
      <c r="H15" s="554"/>
      <c r="I15" s="554"/>
      <c r="J15" s="552">
        <v>20</v>
      </c>
    </row>
    <row r="16" ht="30.75" customHeight="1" spans="1:10">
      <c r="B16" s="552" t="s">
        <v>19</v>
      </c>
      <c r="C16" s="554" t="s">
        <v>20</v>
      </c>
      <c r="D16" s="554"/>
      <c r="E16" s="554"/>
      <c r="F16" s="554"/>
      <c r="G16" s="554"/>
      <c r="H16" s="554"/>
      <c r="I16" s="554"/>
      <c r="J16" s="552">
        <v>29</v>
      </c>
    </row>
    <row r="17" ht="30.75" customHeight="1" spans="2:10">
      <c r="B17" s="552" t="s">
        <v>21</v>
      </c>
      <c r="C17" s="554" t="s">
        <v>22</v>
      </c>
      <c r="D17" s="554"/>
      <c r="E17" s="554"/>
      <c r="F17" s="554"/>
      <c r="G17" s="554"/>
      <c r="H17" s="554"/>
      <c r="I17" s="554"/>
      <c r="J17" s="552">
        <v>30</v>
      </c>
    </row>
    <row r="19" ht="27.75" customHeight="1"/>
    <row r="20" ht="18" customHeight="1"/>
    <row r="21" ht="18.75" customHeight="1"/>
  </sheetData>
  <mergeCells count="10">
    <mergeCell ref="C9:I9"/>
    <mergeCell ref="C10:I10"/>
    <mergeCell ref="C11:I11"/>
    <mergeCell ref="C12:I12"/>
    <mergeCell ref="C13:I13"/>
    <mergeCell ref="C14:I14"/>
    <mergeCell ref="C15:I15"/>
    <mergeCell ref="C16:I16"/>
    <mergeCell ref="C17:I17"/>
    <mergeCell ref="A3:J4"/>
  </mergeCells>
  <printOptions horizontalCentered="1"/>
  <pageMargins left="0.748031" right="0.748031" top="0.984252" bottom="0.984252" header="0.511811" footer="0.511811"/>
  <pageSetup paperSize="9" orientation="landscape" horizontalDpi="600" verticalDpi="600"/>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国有资本经营预算支出预算"/>
  <dimension ref="A1:E11"/>
  <sheetViews>
    <sheetView workbookViewId="0">
      <selection activeCell="A1" sqref="A1:E1"/>
    </sheetView>
  </sheetViews>
  <sheetFormatPr defaultColWidth="14" defaultRowHeight="18" customHeight="1" outlineLevelCol="4"/>
  <cols>
    <col min="1" max="1" width="27.8518518518519" customWidth="1"/>
    <col min="2" max="2" width="16.6851851851852" customWidth="1"/>
    <col min="3" max="3" width="17.0462962962963" customWidth="1"/>
    <col min="4" max="4" width="16.1944444444444" customWidth="1"/>
    <col min="5" max="5" width="27.7222222222222" customWidth="1"/>
  </cols>
  <sheetData>
    <row r="1" ht="55.5" customHeight="1" spans="1:5">
      <c r="A1" s="81" t="s">
        <v>810</v>
      </c>
    </row>
    <row r="2" ht="14.4" spans="1:5">
      <c r="A2" s="62" t="s">
        <v>811</v>
      </c>
      <c r="B2" s="82"/>
      <c r="C2" s="82"/>
      <c r="D2" s="62"/>
      <c r="E2" s="63" t="s">
        <v>100</v>
      </c>
    </row>
    <row r="3" ht="40.8" spans="1:5">
      <c r="A3" s="83" t="s">
        <v>798</v>
      </c>
      <c r="B3" s="84" t="s">
        <v>184</v>
      </c>
      <c r="C3" s="84" t="s">
        <v>210</v>
      </c>
      <c r="D3" s="84" t="s">
        <v>812</v>
      </c>
      <c r="E3" s="84" t="s">
        <v>813</v>
      </c>
    </row>
    <row r="4" ht="20.4" spans="1:5">
      <c r="A4" s="85" t="s">
        <v>814</v>
      </c>
      <c r="B4" s="86">
        <v>0</v>
      </c>
      <c r="C4" s="86">
        <v>0</v>
      </c>
      <c r="D4" s="87"/>
      <c r="E4" s="88"/>
    </row>
    <row r="5" ht="20.4" spans="1:5">
      <c r="A5" s="89" t="s">
        <v>815</v>
      </c>
      <c r="B5" s="87"/>
      <c r="C5" s="87"/>
      <c r="D5" s="87"/>
      <c r="E5" s="88"/>
    </row>
    <row r="6" ht="40.8" spans="1:5">
      <c r="A6" s="90" t="s">
        <v>816</v>
      </c>
      <c r="B6" s="91"/>
      <c r="C6" s="91"/>
      <c r="D6" s="91"/>
      <c r="E6" s="91"/>
    </row>
    <row r="7" ht="40.8" spans="1:5">
      <c r="A7" s="90" t="s">
        <v>817</v>
      </c>
      <c r="B7" s="92"/>
      <c r="C7" s="92"/>
      <c r="D7" s="93"/>
      <c r="E7" s="94"/>
    </row>
    <row r="8" ht="40.8" spans="1:5">
      <c r="A8" s="90" t="s">
        <v>818</v>
      </c>
      <c r="B8" s="91"/>
      <c r="C8" s="91"/>
      <c r="D8" s="91"/>
      <c r="E8" s="91"/>
    </row>
    <row r="9" ht="40.8" spans="1:5">
      <c r="A9" s="90" t="s">
        <v>819</v>
      </c>
      <c r="B9" s="91"/>
      <c r="C9" s="92"/>
      <c r="D9" s="91"/>
      <c r="E9" s="91"/>
    </row>
    <row r="10" ht="20.4" spans="1:5">
      <c r="A10" s="89" t="s">
        <v>820</v>
      </c>
      <c r="B10" s="95"/>
      <c r="C10" s="95"/>
      <c r="D10" s="95"/>
      <c r="E10" s="95"/>
    </row>
    <row r="11" ht="20.4" spans="1:5">
      <c r="A11" s="89" t="s">
        <v>821</v>
      </c>
      <c r="B11" s="87"/>
      <c r="C11" s="87"/>
      <c r="D11" s="96"/>
      <c r="E11" s="88"/>
    </row>
  </sheetData>
  <mergeCells count="1">
    <mergeCell ref="A1:E1"/>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社会保险基金收入预算"/>
  <dimension ref="A1:M13"/>
  <sheetViews>
    <sheetView workbookViewId="0">
      <selection activeCell="A1" sqref="A1:M1"/>
    </sheetView>
  </sheetViews>
  <sheetFormatPr defaultColWidth="14" defaultRowHeight="18" customHeight="1"/>
  <cols>
    <col min="1" max="1" width="31.7685185185185" customWidth="1"/>
    <col min="2" max="2" width="15.7037037037037" customWidth="1"/>
    <col min="3" max="3" width="20.2407407407407" customWidth="1"/>
    <col min="4" max="4" width="21.3425925925926" customWidth="1"/>
    <col min="5" max="5" width="24.037037037037" customWidth="1"/>
    <col min="6" max="6" width="22.0833333333333" customWidth="1"/>
    <col min="7" max="7" width="13.4907407407407" customWidth="1"/>
    <col min="8" max="8" width="17.6574074074074" customWidth="1"/>
    <col min="9" max="9" width="14.8425925925926" customWidth="1"/>
    <col min="10" max="10" width="14.3518518518519" customWidth="1"/>
    <col min="11" max="11" width="14.2314814814815" customWidth="1"/>
    <col min="12" max="12" width="15.4537037037037" customWidth="1"/>
    <col min="13" max="13" width="13.4907407407407" customWidth="1"/>
  </cols>
  <sheetData>
    <row r="1" ht="69.75" customHeight="1" spans="1:13">
      <c r="A1" s="80" t="s">
        <v>822</v>
      </c>
    </row>
    <row r="2" ht="14.4" spans="1:13">
      <c r="A2" s="62" t="s">
        <v>823</v>
      </c>
      <c r="B2" s="63"/>
      <c r="C2" s="63"/>
      <c r="D2" s="63"/>
      <c r="E2" s="63"/>
      <c r="F2" s="63"/>
      <c r="G2" s="63"/>
      <c r="H2" s="63"/>
      <c r="I2" s="63"/>
      <c r="K2" s="62"/>
      <c r="L2" s="63" t="s">
        <v>100</v>
      </c>
    </row>
    <row r="3" ht="54" customHeight="1" spans="1:13">
      <c r="A3" s="64" t="s">
        <v>824</v>
      </c>
      <c r="B3" s="65" t="s">
        <v>238</v>
      </c>
      <c r="C3" s="66"/>
      <c r="D3" s="66"/>
      <c r="E3" s="65" t="s">
        <v>825</v>
      </c>
      <c r="F3" s="66"/>
      <c r="G3" s="67"/>
      <c r="H3" s="65" t="s">
        <v>826</v>
      </c>
      <c r="I3" s="67"/>
      <c r="J3" s="67"/>
      <c r="K3" s="65" t="s">
        <v>827</v>
      </c>
      <c r="L3" s="67"/>
      <c r="M3" s="67"/>
    </row>
    <row r="4" ht="54" customHeight="1" spans="1:13">
      <c r="A4" s="66"/>
      <c r="B4" s="65" t="s">
        <v>828</v>
      </c>
      <c r="C4" s="65" t="s">
        <v>829</v>
      </c>
      <c r="D4" s="68" t="s">
        <v>830</v>
      </c>
      <c r="E4" s="65" t="s">
        <v>828</v>
      </c>
      <c r="F4" s="65" t="s">
        <v>829</v>
      </c>
      <c r="G4" s="68" t="s">
        <v>830</v>
      </c>
      <c r="H4" s="65" t="s">
        <v>828</v>
      </c>
      <c r="I4" s="65" t="s">
        <v>829</v>
      </c>
      <c r="J4" s="68" t="s">
        <v>830</v>
      </c>
      <c r="K4" s="65" t="s">
        <v>828</v>
      </c>
      <c r="L4" s="65" t="s">
        <v>829</v>
      </c>
      <c r="M4" s="68" t="s">
        <v>830</v>
      </c>
    </row>
    <row r="5" ht="20.4" spans="1:13">
      <c r="A5" s="69" t="s">
        <v>801</v>
      </c>
      <c r="B5" s="70">
        <v>0</v>
      </c>
      <c r="C5" s="70">
        <v>0</v>
      </c>
      <c r="D5" s="71"/>
      <c r="E5" s="72"/>
      <c r="F5" s="73"/>
      <c r="G5" s="71"/>
      <c r="H5" s="72"/>
      <c r="I5" s="73"/>
      <c r="J5" s="71"/>
      <c r="K5" s="72"/>
      <c r="L5" s="73"/>
      <c r="M5" s="71"/>
    </row>
    <row r="6" ht="20.4" spans="1:13">
      <c r="A6" s="75" t="s">
        <v>831</v>
      </c>
      <c r="B6" s="71"/>
      <c r="C6" s="71"/>
      <c r="D6" s="71"/>
      <c r="E6" s="72"/>
      <c r="F6" s="73"/>
      <c r="G6" s="71"/>
      <c r="H6" s="72"/>
      <c r="I6" s="73"/>
      <c r="J6" s="71"/>
      <c r="K6" s="72"/>
      <c r="L6" s="73"/>
      <c r="M6" s="71"/>
    </row>
    <row r="7" ht="20.4" spans="1:13">
      <c r="A7" s="75" t="s">
        <v>832</v>
      </c>
      <c r="B7" s="71"/>
      <c r="C7" s="71"/>
      <c r="D7" s="71"/>
      <c r="E7" s="72"/>
      <c r="F7" s="73"/>
      <c r="G7" s="71"/>
      <c r="H7" s="72"/>
      <c r="I7" s="78"/>
      <c r="J7" s="71"/>
      <c r="K7" s="72"/>
      <c r="L7" s="73"/>
      <c r="M7" s="71"/>
    </row>
    <row r="8" ht="20.4" spans="1:13">
      <c r="A8" s="75" t="s">
        <v>833</v>
      </c>
      <c r="B8" s="71"/>
      <c r="C8" s="71"/>
      <c r="D8" s="71"/>
      <c r="E8" s="72"/>
      <c r="F8" s="73"/>
      <c r="G8" s="71"/>
      <c r="H8" s="72"/>
      <c r="I8" s="73"/>
      <c r="J8" s="71"/>
      <c r="K8" s="72"/>
      <c r="L8" s="73"/>
      <c r="M8" s="71"/>
    </row>
    <row r="9" ht="20.4" spans="1:13">
      <c r="A9" s="75" t="s">
        <v>834</v>
      </c>
      <c r="B9" s="76"/>
      <c r="C9" s="76"/>
      <c r="D9" s="76"/>
      <c r="E9" s="77"/>
      <c r="F9" s="78"/>
      <c r="G9" s="76"/>
      <c r="H9" s="77"/>
      <c r="I9" s="78"/>
      <c r="J9" s="76"/>
      <c r="K9" s="77"/>
      <c r="L9" s="78"/>
      <c r="M9" s="76"/>
    </row>
    <row r="10" ht="20.4" spans="1:13">
      <c r="A10" s="75" t="s">
        <v>835</v>
      </c>
      <c r="B10" s="71"/>
      <c r="C10" s="71"/>
      <c r="D10" s="71"/>
      <c r="E10" s="72"/>
      <c r="F10" s="73"/>
      <c r="G10" s="71"/>
      <c r="H10" s="72"/>
      <c r="I10" s="73"/>
      <c r="J10" s="71"/>
      <c r="K10" s="77"/>
      <c r="L10" s="78"/>
      <c r="M10" s="76"/>
    </row>
    <row r="11" ht="20.4" spans="1:13">
      <c r="A11" s="75" t="s">
        <v>836</v>
      </c>
      <c r="B11" s="71"/>
      <c r="C11" s="71"/>
      <c r="D11" s="71"/>
      <c r="E11" s="72"/>
      <c r="F11" s="73"/>
      <c r="G11" s="71"/>
      <c r="H11" s="72"/>
      <c r="I11" s="73"/>
      <c r="J11" s="71"/>
      <c r="K11" s="72"/>
      <c r="L11" s="73"/>
      <c r="M11" s="71"/>
    </row>
    <row r="12" ht="20.4" spans="1:13">
      <c r="A12" s="75" t="s">
        <v>837</v>
      </c>
      <c r="B12" s="76"/>
      <c r="C12" s="76"/>
      <c r="D12" s="76"/>
      <c r="E12" s="77"/>
      <c r="F12" s="78"/>
      <c r="G12" s="76"/>
      <c r="H12" s="77"/>
      <c r="I12" s="78"/>
      <c r="J12" s="76"/>
      <c r="K12" s="77"/>
      <c r="L12" s="78"/>
      <c r="M12" s="76"/>
    </row>
    <row r="13" ht="20.4" spans="1:13">
      <c r="A13" s="75" t="s">
        <v>838</v>
      </c>
      <c r="B13" s="76"/>
      <c r="C13" s="76"/>
      <c r="D13" s="76"/>
      <c r="E13" s="77"/>
      <c r="F13" s="78"/>
      <c r="G13" s="76"/>
      <c r="H13" s="77"/>
      <c r="I13" s="78"/>
      <c r="J13" s="76"/>
      <c r="K13" s="77"/>
      <c r="L13" s="78"/>
      <c r="M13" s="76"/>
    </row>
  </sheetData>
  <mergeCells count="8">
    <mergeCell ref="A1:M1"/>
    <mergeCell ref="I2:J2"/>
    <mergeCell ref="L2:M2"/>
    <mergeCell ref="B3:D3"/>
    <mergeCell ref="E3:G3"/>
    <mergeCell ref="H3:J3"/>
    <mergeCell ref="K3:M3"/>
    <mergeCell ref="A3:A4"/>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社会保险基金支出预算"/>
  <dimension ref="A1:M12"/>
  <sheetViews>
    <sheetView workbookViewId="0">
      <selection activeCell="A1" sqref="A1:M1"/>
    </sheetView>
  </sheetViews>
  <sheetFormatPr defaultColWidth="14" defaultRowHeight="18" customHeight="1"/>
  <cols>
    <col min="1" max="1" width="30.6296296296296" customWidth="1"/>
    <col min="2" max="2" width="17.712962962963" customWidth="1"/>
    <col min="3" max="3" width="19.75" customWidth="1"/>
    <col min="4" max="4" width="20.3703703703704" customWidth="1"/>
    <col min="5" max="5" width="27.2314814814815" customWidth="1"/>
    <col min="6" max="6" width="18.8888888888889" customWidth="1"/>
    <col min="7" max="7" width="11.4074074074074" customWidth="1"/>
    <col min="8" max="8" width="12.0185185185185" customWidth="1"/>
    <col min="9" max="9" width="12.7592592592593" customWidth="1"/>
    <col min="10" max="10" width="7.48148148148148" customWidth="1"/>
    <col min="11" max="11" width="12.2592592592593" customWidth="1"/>
    <col min="12" max="12" width="11.6481481481481" customWidth="1"/>
    <col min="13" max="13" width="6.37962962962963" customWidth="1"/>
  </cols>
  <sheetData>
    <row r="1" ht="68.25" customHeight="1" spans="1:13">
      <c r="A1" s="61" t="s">
        <v>839</v>
      </c>
    </row>
    <row r="2" ht="14.4" spans="1:13">
      <c r="A2" s="62" t="s">
        <v>840</v>
      </c>
      <c r="B2" s="63"/>
      <c r="C2" s="63"/>
      <c r="D2" s="63"/>
      <c r="E2" s="63"/>
      <c r="F2" s="63"/>
      <c r="G2" s="63"/>
      <c r="H2" s="63"/>
      <c r="I2" s="63"/>
      <c r="K2" s="62"/>
      <c r="L2" s="63" t="s">
        <v>100</v>
      </c>
    </row>
    <row r="3" ht="65.25" customHeight="1" spans="1:13">
      <c r="A3" s="64" t="s">
        <v>824</v>
      </c>
      <c r="B3" s="65" t="s">
        <v>238</v>
      </c>
      <c r="C3" s="66"/>
      <c r="D3" s="66"/>
      <c r="E3" s="65" t="s">
        <v>825</v>
      </c>
      <c r="F3" s="66"/>
      <c r="G3" s="67"/>
      <c r="H3" s="65" t="s">
        <v>826</v>
      </c>
      <c r="I3" s="67"/>
      <c r="J3" s="67"/>
      <c r="K3" s="65" t="s">
        <v>827</v>
      </c>
      <c r="L3" s="67"/>
      <c r="M3" s="67"/>
    </row>
    <row r="4" ht="81.6" spans="1:13">
      <c r="A4" s="66"/>
      <c r="B4" s="65" t="s">
        <v>828</v>
      </c>
      <c r="C4" s="65" t="s">
        <v>829</v>
      </c>
      <c r="D4" s="68" t="s">
        <v>830</v>
      </c>
      <c r="E4" s="65" t="s">
        <v>828</v>
      </c>
      <c r="F4" s="65" t="s">
        <v>829</v>
      </c>
      <c r="G4" s="68" t="s">
        <v>830</v>
      </c>
      <c r="H4" s="65" t="s">
        <v>828</v>
      </c>
      <c r="I4" s="65" t="s">
        <v>829</v>
      </c>
      <c r="J4" s="68" t="s">
        <v>830</v>
      </c>
      <c r="K4" s="65" t="s">
        <v>828</v>
      </c>
      <c r="L4" s="65" t="s">
        <v>829</v>
      </c>
      <c r="M4" s="68" t="s">
        <v>830</v>
      </c>
    </row>
    <row r="5" ht="20.4" spans="1:13">
      <c r="A5" s="69" t="s">
        <v>814</v>
      </c>
      <c r="B5" s="70">
        <v>0</v>
      </c>
      <c r="C5" s="70">
        <v>0</v>
      </c>
      <c r="D5" s="71"/>
      <c r="E5" s="72"/>
      <c r="F5" s="73"/>
      <c r="G5" s="71"/>
      <c r="H5" s="72"/>
      <c r="I5" s="73"/>
      <c r="J5" s="71"/>
      <c r="K5" s="72"/>
      <c r="L5" s="73"/>
      <c r="M5" s="71"/>
    </row>
    <row r="6" ht="40.8" spans="1:13">
      <c r="A6" s="74" t="s">
        <v>841</v>
      </c>
      <c r="B6" s="71"/>
      <c r="C6" s="71"/>
      <c r="D6" s="71"/>
      <c r="E6" s="72"/>
      <c r="F6" s="73"/>
      <c r="G6" s="71"/>
      <c r="H6" s="72"/>
      <c r="I6" s="73"/>
      <c r="J6" s="71"/>
      <c r="K6" s="72"/>
      <c r="L6" s="73"/>
      <c r="M6" s="71"/>
    </row>
    <row r="7" ht="20.4" spans="1:13">
      <c r="A7" s="75" t="s">
        <v>842</v>
      </c>
      <c r="B7" s="71"/>
      <c r="C7" s="71"/>
      <c r="D7" s="71"/>
      <c r="E7" s="72"/>
      <c r="F7" s="73"/>
      <c r="G7" s="76"/>
      <c r="H7" s="72"/>
      <c r="I7" s="73"/>
      <c r="J7" s="71"/>
      <c r="K7" s="77"/>
      <c r="L7" s="78"/>
      <c r="M7" s="76"/>
    </row>
    <row r="8" ht="20.4" spans="1:13">
      <c r="A8" s="75" t="s">
        <v>843</v>
      </c>
      <c r="B8" s="71"/>
      <c r="C8" s="71"/>
      <c r="D8" s="79"/>
      <c r="E8" s="72"/>
      <c r="F8" s="73"/>
      <c r="G8" s="71"/>
      <c r="H8" s="72"/>
      <c r="I8" s="73"/>
      <c r="J8" s="71"/>
      <c r="K8" s="72"/>
      <c r="L8" s="72"/>
      <c r="M8" s="79"/>
    </row>
    <row r="9" ht="20.4" spans="1:13">
      <c r="A9" s="75" t="s">
        <v>844</v>
      </c>
      <c r="B9" s="76"/>
      <c r="C9" s="76"/>
      <c r="D9" s="76"/>
      <c r="E9" s="77"/>
      <c r="F9" s="78"/>
      <c r="G9" s="76"/>
      <c r="H9" s="77"/>
      <c r="I9" s="78"/>
      <c r="J9" s="76"/>
      <c r="K9" s="77"/>
      <c r="L9" s="78"/>
      <c r="M9" s="76"/>
    </row>
    <row r="10" ht="20.4" spans="1:13">
      <c r="A10" s="75" t="s">
        <v>845</v>
      </c>
      <c r="B10" s="76"/>
      <c r="C10" s="76"/>
      <c r="D10" s="76"/>
      <c r="E10" s="77"/>
      <c r="F10" s="78"/>
      <c r="G10" s="76"/>
      <c r="H10" s="77"/>
      <c r="I10" s="78"/>
      <c r="J10" s="76"/>
      <c r="K10" s="77"/>
      <c r="L10" s="78"/>
      <c r="M10" s="76"/>
    </row>
    <row r="11" ht="20.4" spans="1:13">
      <c r="A11" s="69" t="s">
        <v>846</v>
      </c>
      <c r="B11" s="71"/>
      <c r="C11" s="71"/>
      <c r="D11" s="71"/>
      <c r="E11" s="72"/>
      <c r="F11" s="73"/>
      <c r="G11" s="71"/>
      <c r="H11" s="72"/>
      <c r="I11" s="73"/>
      <c r="J11" s="71"/>
      <c r="K11" s="72"/>
      <c r="L11" s="73"/>
      <c r="M11" s="71"/>
    </row>
    <row r="12" ht="20.4" spans="1:13">
      <c r="A12" s="69" t="s">
        <v>847</v>
      </c>
      <c r="B12" s="71"/>
      <c r="C12" s="71"/>
      <c r="D12" s="71"/>
      <c r="E12" s="72"/>
      <c r="F12" s="73"/>
      <c r="G12" s="79"/>
      <c r="H12" s="72"/>
      <c r="I12" s="73"/>
      <c r="J12" s="71"/>
      <c r="K12" s="72"/>
      <c r="L12" s="73"/>
      <c r="M12" s="71"/>
    </row>
  </sheetData>
  <mergeCells count="8">
    <mergeCell ref="A1:M1"/>
    <mergeCell ref="I2:J2"/>
    <mergeCell ref="L2:M2"/>
    <mergeCell ref="B3:D3"/>
    <mergeCell ref="E3:G3"/>
    <mergeCell ref="H3:J3"/>
    <mergeCell ref="K3:M3"/>
    <mergeCell ref="A3:A4"/>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zoomScale="130" zoomScaleNormal="130" workbookViewId="0">
      <selection activeCell="A1" sqref="A1:H1"/>
    </sheetView>
  </sheetViews>
  <sheetFormatPr defaultColWidth="9" defaultRowHeight="14.4" outlineLevelCol="7"/>
  <cols>
    <col min="1" max="1" width="5.50925925925926" customWidth="1"/>
    <col min="2" max="2" width="17.75" customWidth="1"/>
    <col min="3" max="3" width="29.25" customWidth="1"/>
    <col min="4" max="4" width="13.5092592592593" customWidth="1"/>
    <col min="5" max="5" width="16.8796296296296" customWidth="1"/>
    <col min="6" max="6" width="18.8796296296296" customWidth="1"/>
    <col min="7" max="7" width="3.37962962962963" customWidth="1"/>
    <col min="8" max="8" width="25.5092592592593" customWidth="1"/>
    <col min="14" max="14" width="12.6296296296296"/>
  </cols>
  <sheetData>
    <row r="1" ht="45" customHeight="1" spans="1:8">
      <c r="A1" s="1" t="s">
        <v>848</v>
      </c>
      <c r="B1" s="1"/>
      <c r="C1" s="1"/>
      <c r="D1" s="1"/>
      <c r="E1" s="1"/>
      <c r="F1" s="1"/>
      <c r="G1" s="1"/>
      <c r="H1" s="1"/>
    </row>
    <row r="2" ht="12.75" customHeight="1" spans="1:8">
      <c r="A2" s="2"/>
      <c r="B2" s="3"/>
      <c r="C2" s="2"/>
      <c r="D2" s="2"/>
      <c r="E2" s="2"/>
      <c r="F2" s="2"/>
      <c r="H2" s="4" t="s">
        <v>100</v>
      </c>
    </row>
    <row r="3" ht="15.75" customHeight="1" spans="1:8">
      <c r="A3" s="38" t="s">
        <v>725</v>
      </c>
      <c r="B3" s="39" t="s">
        <v>726</v>
      </c>
      <c r="C3" s="38" t="s">
        <v>727</v>
      </c>
      <c r="D3" s="38" t="s">
        <v>728</v>
      </c>
      <c r="E3" s="38" t="s">
        <v>729</v>
      </c>
      <c r="F3" s="38" t="s">
        <v>730</v>
      </c>
      <c r="G3" s="40" t="s">
        <v>731</v>
      </c>
      <c r="H3" s="41"/>
    </row>
    <row r="4" ht="18" customHeight="1" spans="1:8">
      <c r="A4" s="38"/>
      <c r="B4" s="39"/>
      <c r="C4" s="38"/>
      <c r="D4" s="38"/>
      <c r="E4" s="38"/>
      <c r="F4" s="38"/>
      <c r="G4" s="42"/>
      <c r="H4" s="43"/>
    </row>
    <row r="5" ht="36" customHeight="1" spans="1:8">
      <c r="A5" s="38">
        <v>1</v>
      </c>
      <c r="B5" s="44" t="s">
        <v>849</v>
      </c>
      <c r="C5" s="45"/>
      <c r="D5" s="45"/>
      <c r="E5" s="45"/>
      <c r="F5" s="46"/>
      <c r="G5" s="47">
        <v>3232</v>
      </c>
      <c r="H5" s="48"/>
    </row>
    <row r="6" ht="32.1" customHeight="1" spans="1:8">
      <c r="A6" s="38">
        <v>2</v>
      </c>
      <c r="B6" s="49" t="s">
        <v>850</v>
      </c>
      <c r="C6" s="50" t="s">
        <v>851</v>
      </c>
      <c r="D6" s="49" t="s">
        <v>852</v>
      </c>
      <c r="E6" s="51">
        <v>142.09</v>
      </c>
      <c r="F6" s="51">
        <v>110</v>
      </c>
      <c r="G6" s="47">
        <f>F6*E6</f>
        <v>15629.9</v>
      </c>
      <c r="H6" s="48"/>
    </row>
    <row r="7" ht="32.1" customHeight="1" spans="1:8">
      <c r="A7" s="38">
        <v>3</v>
      </c>
      <c r="B7" s="49" t="s">
        <v>853</v>
      </c>
      <c r="C7" s="50" t="s">
        <v>854</v>
      </c>
      <c r="D7" s="49" t="s">
        <v>852</v>
      </c>
      <c r="E7" s="51">
        <v>200</v>
      </c>
      <c r="F7" s="51">
        <v>130</v>
      </c>
      <c r="G7" s="47">
        <f>F7*E7</f>
        <v>26000</v>
      </c>
      <c r="H7" s="48"/>
    </row>
    <row r="8" ht="43" customHeight="1" spans="1:8">
      <c r="A8" s="38">
        <v>4</v>
      </c>
      <c r="B8" s="49" t="s">
        <v>855</v>
      </c>
      <c r="C8" s="50" t="s">
        <v>856</v>
      </c>
      <c r="D8" s="49" t="s">
        <v>852</v>
      </c>
      <c r="E8" s="51">
        <v>168</v>
      </c>
      <c r="F8" s="51">
        <v>120</v>
      </c>
      <c r="G8" s="47">
        <f>F8*E8</f>
        <v>20160</v>
      </c>
      <c r="H8" s="48"/>
    </row>
    <row r="9" ht="43" customHeight="1" spans="1:8">
      <c r="A9" s="38">
        <v>5</v>
      </c>
      <c r="B9" s="52" t="s">
        <v>857</v>
      </c>
      <c r="C9" s="53"/>
      <c r="D9" s="53"/>
      <c r="E9" s="53"/>
      <c r="F9" s="54"/>
      <c r="G9" s="47">
        <v>3816</v>
      </c>
      <c r="H9" s="48"/>
    </row>
    <row r="10" ht="32.1" customHeight="1" spans="1:8">
      <c r="A10" s="55"/>
      <c r="B10" s="56" t="s">
        <v>772</v>
      </c>
      <c r="C10" s="57"/>
      <c r="D10" s="57"/>
      <c r="E10" s="57"/>
      <c r="F10" s="58"/>
      <c r="G10" s="59">
        <v>68838</v>
      </c>
      <c r="H10" s="60"/>
    </row>
    <row r="11" ht="15.75" customHeight="1"/>
  </sheetData>
  <mergeCells count="18">
    <mergeCell ref="A1:H1"/>
    <mergeCell ref="A2:B2"/>
    <mergeCell ref="B5:F5"/>
    <mergeCell ref="G5:H5"/>
    <mergeCell ref="G6:H6"/>
    <mergeCell ref="G7:H7"/>
    <mergeCell ref="G8:H8"/>
    <mergeCell ref="B9:F9"/>
    <mergeCell ref="G9:H9"/>
    <mergeCell ref="B10:F10"/>
    <mergeCell ref="G10:H10"/>
    <mergeCell ref="A3:A4"/>
    <mergeCell ref="B3:B4"/>
    <mergeCell ref="C3:C4"/>
    <mergeCell ref="D3:D4"/>
    <mergeCell ref="E3:E4"/>
    <mergeCell ref="F3:F4"/>
    <mergeCell ref="G3:H4"/>
  </mergeCells>
  <printOptions horizontalCentered="1" verticalCentered="1"/>
  <pageMargins left="0.239583" right="0.161111" top="0.35" bottom="0.31875" header="0.314583" footer="0.314583"/>
  <pageSetup paperSize="9" firstPageNumber="29" orientation="landscape" useFirstPageNumber="1" horizontalDpi="600"/>
  <headerFooter alignWithMargins="0">
    <oddFooter>&amp;C&amp;P</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
  <sheetViews>
    <sheetView zoomScale="110" zoomScaleNormal="110" workbookViewId="0">
      <selection activeCell="A1" sqref="A1:H1"/>
    </sheetView>
  </sheetViews>
  <sheetFormatPr defaultColWidth="9" defaultRowHeight="14.4" outlineLevelCol="7"/>
  <cols>
    <col min="1" max="1" width="5.50925925925926" customWidth="1"/>
    <col min="2" max="2" width="23.75" customWidth="1"/>
    <col min="3" max="3" width="24.1296296296296" customWidth="1"/>
    <col min="4" max="4" width="14.25" customWidth="1"/>
    <col min="5" max="5" width="1.62962962962963" customWidth="1"/>
    <col min="6" max="6" width="18.5092592592593" customWidth="1"/>
    <col min="7" max="7" width="0.75" customWidth="1"/>
    <col min="8" max="8" width="41.5833333333333" customWidth="1"/>
    <col min="14" max="14" width="12.6296296296296"/>
  </cols>
  <sheetData>
    <row r="1" ht="45" customHeight="1" spans="1:8">
      <c r="A1" s="1" t="s">
        <v>858</v>
      </c>
      <c r="B1" s="1"/>
      <c r="C1" s="1"/>
      <c r="D1" s="1"/>
      <c r="E1" s="1"/>
      <c r="F1" s="1"/>
      <c r="G1" s="1"/>
      <c r="H1" s="1"/>
    </row>
    <row r="2" ht="12.75" customHeight="1" spans="1:8">
      <c r="A2" s="2"/>
      <c r="B2" s="3"/>
      <c r="C2" s="2"/>
      <c r="D2" s="2"/>
      <c r="E2" s="2"/>
      <c r="F2" s="2"/>
      <c r="H2" s="4" t="s">
        <v>100</v>
      </c>
    </row>
    <row r="3" ht="15.75" customHeight="1" spans="1:8">
      <c r="A3" s="5" t="s">
        <v>725</v>
      </c>
      <c r="B3" s="6" t="s">
        <v>775</v>
      </c>
      <c r="C3" s="7"/>
      <c r="D3" s="8" t="s">
        <v>776</v>
      </c>
      <c r="E3" s="9"/>
      <c r="F3" s="10" t="s">
        <v>777</v>
      </c>
      <c r="G3" s="11"/>
      <c r="H3" s="12" t="s">
        <v>778</v>
      </c>
    </row>
    <row r="4" ht="15.75" customHeight="1" spans="1:8">
      <c r="A4" s="13"/>
      <c r="B4" s="14"/>
      <c r="C4" s="15"/>
      <c r="D4" s="16"/>
      <c r="E4" s="17"/>
      <c r="F4" s="18"/>
      <c r="G4" s="19"/>
      <c r="H4" s="20"/>
    </row>
    <row r="5" ht="43" customHeight="1" spans="1:8">
      <c r="A5" s="21">
        <v>1</v>
      </c>
      <c r="B5" s="22" t="s">
        <v>859</v>
      </c>
      <c r="C5" s="23"/>
      <c r="D5" s="24">
        <v>15000</v>
      </c>
      <c r="E5" s="24"/>
      <c r="F5" s="25" t="s">
        <v>149</v>
      </c>
      <c r="G5" s="25"/>
      <c r="H5" s="26" t="s">
        <v>860</v>
      </c>
    </row>
    <row r="6" ht="48" customHeight="1" spans="1:8">
      <c r="A6" s="21">
        <v>2</v>
      </c>
      <c r="B6" s="27" t="s">
        <v>785</v>
      </c>
      <c r="C6" s="28"/>
      <c r="D6" s="24">
        <v>15000</v>
      </c>
      <c r="E6" s="24"/>
      <c r="F6" s="25" t="s">
        <v>149</v>
      </c>
      <c r="G6" s="25"/>
      <c r="H6" s="26" t="s">
        <v>861</v>
      </c>
    </row>
    <row r="7" ht="41" customHeight="1" spans="1:8">
      <c r="A7" s="21">
        <v>3</v>
      </c>
      <c r="B7" s="27" t="s">
        <v>862</v>
      </c>
      <c r="C7" s="28"/>
      <c r="D7" s="29">
        <v>18000</v>
      </c>
      <c r="E7" s="30"/>
      <c r="F7" s="25" t="s">
        <v>149</v>
      </c>
      <c r="G7" s="25"/>
      <c r="H7" s="31" t="s">
        <v>863</v>
      </c>
    </row>
    <row r="8" ht="57" customHeight="1" spans="1:8">
      <c r="A8" s="21">
        <v>4</v>
      </c>
      <c r="B8" s="27" t="s">
        <v>864</v>
      </c>
      <c r="C8" s="28"/>
      <c r="D8" s="29">
        <v>3800</v>
      </c>
      <c r="E8" s="30"/>
      <c r="F8" s="25" t="s">
        <v>137</v>
      </c>
      <c r="G8" s="25"/>
      <c r="H8" s="31" t="s">
        <v>865</v>
      </c>
    </row>
    <row r="9" ht="53.1" customHeight="1" spans="1:8">
      <c r="A9" s="21">
        <v>5</v>
      </c>
      <c r="B9" s="27" t="s">
        <v>866</v>
      </c>
      <c r="C9" s="28"/>
      <c r="D9" s="29">
        <v>2000</v>
      </c>
      <c r="E9" s="30"/>
      <c r="F9" s="25" t="s">
        <v>137</v>
      </c>
      <c r="G9" s="25"/>
      <c r="H9" s="31" t="s">
        <v>867</v>
      </c>
    </row>
    <row r="10" ht="35" customHeight="1" spans="1:8">
      <c r="A10" s="21">
        <v>6</v>
      </c>
      <c r="B10" s="27" t="s">
        <v>613</v>
      </c>
      <c r="C10" s="28"/>
      <c r="D10" s="29">
        <v>5000</v>
      </c>
      <c r="E10" s="30"/>
      <c r="F10" s="32" t="s">
        <v>143</v>
      </c>
      <c r="G10" s="33"/>
      <c r="H10" s="31" t="s">
        <v>789</v>
      </c>
    </row>
    <row r="11" ht="40" customHeight="1" spans="1:8">
      <c r="A11" s="21">
        <v>7</v>
      </c>
      <c r="B11" s="27" t="s">
        <v>868</v>
      </c>
      <c r="C11" s="28"/>
      <c r="D11" s="29">
        <v>3629</v>
      </c>
      <c r="E11" s="30"/>
      <c r="F11" s="32" t="s">
        <v>143</v>
      </c>
      <c r="G11" s="33"/>
      <c r="H11" s="26" t="s">
        <v>869</v>
      </c>
    </row>
    <row r="12" ht="40" customHeight="1" spans="1:8">
      <c r="A12" s="21">
        <v>8</v>
      </c>
      <c r="B12" s="27" t="s">
        <v>870</v>
      </c>
      <c r="C12" s="28"/>
      <c r="D12" s="29">
        <v>3816</v>
      </c>
      <c r="E12" s="30"/>
      <c r="F12" s="32" t="s">
        <v>143</v>
      </c>
      <c r="G12" s="33"/>
      <c r="H12" s="26" t="s">
        <v>871</v>
      </c>
    </row>
    <row r="13" ht="40" customHeight="1" spans="1:8">
      <c r="A13" s="21">
        <v>9</v>
      </c>
      <c r="B13" s="27" t="s">
        <v>872</v>
      </c>
      <c r="C13" s="28"/>
      <c r="D13" s="29">
        <v>2593</v>
      </c>
      <c r="E13" s="30"/>
      <c r="F13" s="32" t="s">
        <v>143</v>
      </c>
      <c r="G13" s="33"/>
      <c r="H13" s="26" t="s">
        <v>873</v>
      </c>
    </row>
    <row r="14" ht="48" customHeight="1" spans="1:8">
      <c r="A14" s="21"/>
      <c r="B14" s="34" t="s">
        <v>110</v>
      </c>
      <c r="C14" s="34"/>
      <c r="D14" s="35">
        <v>68838</v>
      </c>
      <c r="E14" s="36"/>
      <c r="F14" s="37" t="s">
        <v>874</v>
      </c>
      <c r="G14" s="37"/>
      <c r="H14" s="37"/>
    </row>
    <row r="15" ht="15.75" customHeight="1"/>
    <row r="16" spans="1:8">
      <c r="H16" t="s">
        <v>875</v>
      </c>
    </row>
  </sheetData>
  <mergeCells count="36">
    <mergeCell ref="A1:H1"/>
    <mergeCell ref="A2:B2"/>
    <mergeCell ref="B5:C5"/>
    <mergeCell ref="D5:E5"/>
    <mergeCell ref="F5:G5"/>
    <mergeCell ref="B6:C6"/>
    <mergeCell ref="D6:E6"/>
    <mergeCell ref="F6:G6"/>
    <mergeCell ref="B7:C7"/>
    <mergeCell ref="D7:E7"/>
    <mergeCell ref="F7:G7"/>
    <mergeCell ref="B8:C8"/>
    <mergeCell ref="D8:E8"/>
    <mergeCell ref="F8:G8"/>
    <mergeCell ref="B9:C9"/>
    <mergeCell ref="D9:E9"/>
    <mergeCell ref="F9:G9"/>
    <mergeCell ref="B10:C10"/>
    <mergeCell ref="D10:E10"/>
    <mergeCell ref="F10:G10"/>
    <mergeCell ref="B11:C11"/>
    <mergeCell ref="D11:E11"/>
    <mergeCell ref="F11:G11"/>
    <mergeCell ref="B12:C12"/>
    <mergeCell ref="D12:E12"/>
    <mergeCell ref="F12:G12"/>
    <mergeCell ref="B13:C13"/>
    <mergeCell ref="D13:E13"/>
    <mergeCell ref="B14:C14"/>
    <mergeCell ref="D14:E14"/>
    <mergeCell ref="F14:H14"/>
    <mergeCell ref="A3:A4"/>
    <mergeCell ref="H3:H4"/>
    <mergeCell ref="B3:C4"/>
    <mergeCell ref="D3:E4"/>
    <mergeCell ref="F3:G4"/>
  </mergeCells>
  <printOptions horizontalCentered="1" verticalCentered="1"/>
  <pageMargins left="0.239583" right="0.161111" top="0.35" bottom="0.31875" header="0.314583" footer="0.314583"/>
  <pageSetup paperSize="9" firstPageNumber="30" orientation="landscape" useFirstPageNumber="1" horizontalDpi="600"/>
  <headerFooter alignWithMargins="0">
    <oddFooter>&amp;C&amp;P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6"/>
  <sheetViews>
    <sheetView topLeftCell="A25" workbookViewId="0">
      <selection activeCell="A1" sqref="A1:E1"/>
    </sheetView>
  </sheetViews>
  <sheetFormatPr defaultColWidth="9" defaultRowHeight="14.4" outlineLevelCol="4"/>
  <cols>
    <col min="1" max="1" width="34.3796296296296" customWidth="1"/>
    <col min="2" max="2" width="16.75" customWidth="1"/>
    <col min="3" max="3" width="17.6296296296296" customWidth="1"/>
    <col min="4" max="4" width="18.3796296296296" customWidth="1"/>
    <col min="5" max="5" width="22.75" customWidth="1"/>
    <col min="9" max="9" width="9.37962962962963"/>
    <col min="10" max="10" width="12.6296296296296"/>
    <col min="11" max="11" width="9.37962962962963"/>
  </cols>
  <sheetData>
    <row r="1" ht="25.8" spans="1:5">
      <c r="A1" s="490" t="s">
        <v>23</v>
      </c>
      <c r="B1" s="490"/>
      <c r="C1" s="490"/>
      <c r="D1" s="490"/>
      <c r="E1" s="490"/>
    </row>
    <row r="2" ht="16.35" spans="1:5">
      <c r="A2" s="491"/>
      <c r="B2" s="601"/>
      <c r="C2" s="601"/>
      <c r="D2" s="601"/>
      <c r="E2" s="601"/>
    </row>
    <row r="3" ht="31.95" spans="1:5">
      <c r="A3" s="493" t="s">
        <v>24</v>
      </c>
      <c r="B3" s="495" t="s">
        <v>25</v>
      </c>
      <c r="C3" s="495" t="s">
        <v>26</v>
      </c>
      <c r="D3" s="495" t="s">
        <v>27</v>
      </c>
      <c r="E3" s="496" t="s">
        <v>28</v>
      </c>
    </row>
    <row r="4" ht="27" customHeight="1" spans="1:5">
      <c r="A4" s="497" t="s">
        <v>29</v>
      </c>
      <c r="B4" s="498">
        <f>B5+B33</f>
        <v>348097.5</v>
      </c>
      <c r="C4" s="498">
        <f>C5+C33</f>
        <v>394478.5</v>
      </c>
      <c r="D4" s="498">
        <f t="shared" ref="D4:D11" si="0">C4-B4</f>
        <v>46381</v>
      </c>
      <c r="E4" s="499">
        <f>D4/B4</f>
        <v>0.133241405066109</v>
      </c>
    </row>
    <row r="5" ht="51" customHeight="1" spans="1:5">
      <c r="A5" s="500" t="s">
        <v>30</v>
      </c>
      <c r="B5" s="501">
        <f>B6+B7+B32</f>
        <v>261744.5</v>
      </c>
      <c r="C5" s="501">
        <f>C6+C7+C32</f>
        <v>284521.5</v>
      </c>
      <c r="D5" s="502">
        <f t="shared" si="0"/>
        <v>22777</v>
      </c>
      <c r="E5" s="503">
        <f t="shared" ref="E5:E11" si="1">D5/B5*100</f>
        <v>8.70199755868796</v>
      </c>
    </row>
    <row r="6" ht="18" customHeight="1" spans="1:5">
      <c r="A6" s="504" t="s">
        <v>31</v>
      </c>
      <c r="B6" s="502">
        <f>B9+B10/0.4*0.6+B11/0.4*0.6</f>
        <v>124618.5</v>
      </c>
      <c r="C6" s="502">
        <f>C9+C10/0.4*0.6+C11/0.4*0.6</f>
        <v>124921.5</v>
      </c>
      <c r="D6" s="502">
        <f t="shared" si="0"/>
        <v>303</v>
      </c>
      <c r="E6" s="503">
        <f t="shared" si="1"/>
        <v>0.243142069596408</v>
      </c>
    </row>
    <row r="7" ht="18" customHeight="1" spans="1:5">
      <c r="A7" s="504" t="s">
        <v>32</v>
      </c>
      <c r="B7" s="501">
        <f>B8+B23</f>
        <v>137126</v>
      </c>
      <c r="C7" s="501">
        <f>C8+C23</f>
        <v>159600</v>
      </c>
      <c r="D7" s="502">
        <f t="shared" si="0"/>
        <v>22474</v>
      </c>
      <c r="E7" s="503">
        <f t="shared" si="1"/>
        <v>16.389306185552</v>
      </c>
    </row>
    <row r="8" ht="24" customHeight="1" spans="1:5">
      <c r="A8" s="504" t="s">
        <v>33</v>
      </c>
      <c r="B8" s="501">
        <f>SUM(B9:B22)</f>
        <v>131425</v>
      </c>
      <c r="C8" s="501">
        <f>SUM(C9:C22)</f>
        <v>144259</v>
      </c>
      <c r="D8" s="502">
        <f t="shared" si="0"/>
        <v>12834</v>
      </c>
      <c r="E8" s="503">
        <f t="shared" si="1"/>
        <v>9.76526536047175</v>
      </c>
    </row>
    <row r="9" ht="18" customHeight="1" spans="1:5">
      <c r="A9" s="506" t="s">
        <v>34</v>
      </c>
      <c r="B9" s="519">
        <v>49839</v>
      </c>
      <c r="C9" s="602">
        <v>61116</v>
      </c>
      <c r="D9" s="502">
        <f t="shared" si="0"/>
        <v>11277</v>
      </c>
      <c r="E9" s="503">
        <f t="shared" si="1"/>
        <v>22.6268584843195</v>
      </c>
    </row>
    <row r="10" ht="18" customHeight="1" spans="1:5">
      <c r="A10" s="506" t="s">
        <v>35</v>
      </c>
      <c r="B10" s="519">
        <v>45220</v>
      </c>
      <c r="C10" s="602">
        <v>35802</v>
      </c>
      <c r="D10" s="502">
        <f t="shared" si="0"/>
        <v>-9418</v>
      </c>
      <c r="E10" s="503">
        <f t="shared" si="1"/>
        <v>-20.8270676691729</v>
      </c>
    </row>
    <row r="11" ht="18" customHeight="1" spans="1:5">
      <c r="A11" s="506" t="s">
        <v>36</v>
      </c>
      <c r="B11" s="519">
        <v>4633</v>
      </c>
      <c r="C11" s="602">
        <v>6735</v>
      </c>
      <c r="D11" s="502">
        <f t="shared" si="0"/>
        <v>2102</v>
      </c>
      <c r="E11" s="503">
        <f t="shared" si="1"/>
        <v>45.3701705158645</v>
      </c>
    </row>
    <row r="12" ht="18" customHeight="1" spans="1:5">
      <c r="A12" s="506" t="s">
        <v>37</v>
      </c>
      <c r="B12" s="533"/>
      <c r="C12" s="533"/>
      <c r="D12" s="502"/>
      <c r="E12" s="503"/>
    </row>
    <row r="13" ht="18" customHeight="1" spans="1:5">
      <c r="A13" s="506" t="s">
        <v>38</v>
      </c>
      <c r="B13" s="519">
        <v>7831</v>
      </c>
      <c r="C13" s="602">
        <v>8172</v>
      </c>
      <c r="D13" s="502">
        <f t="shared" ref="D13:D21" si="2">C13-B13</f>
        <v>341</v>
      </c>
      <c r="E13" s="503">
        <f t="shared" ref="E13:E18" si="3">D13/B13*100</f>
        <v>4.35448857106372</v>
      </c>
    </row>
    <row r="14" ht="18" customHeight="1" spans="1:5">
      <c r="A14" s="506" t="s">
        <v>39</v>
      </c>
      <c r="B14" s="519">
        <v>5259</v>
      </c>
      <c r="C14" s="602">
        <v>6120</v>
      </c>
      <c r="D14" s="502">
        <f t="shared" si="2"/>
        <v>861</v>
      </c>
      <c r="E14" s="503">
        <f t="shared" si="3"/>
        <v>16.3719338277239</v>
      </c>
    </row>
    <row r="15" ht="18" customHeight="1" spans="1:5">
      <c r="A15" s="506" t="s">
        <v>40</v>
      </c>
      <c r="B15" s="519">
        <v>1562</v>
      </c>
      <c r="C15" s="602">
        <v>2917</v>
      </c>
      <c r="D15" s="502">
        <f t="shared" si="2"/>
        <v>1355</v>
      </c>
      <c r="E15" s="503">
        <f t="shared" si="3"/>
        <v>86.7477592829705</v>
      </c>
    </row>
    <row r="16" ht="18" customHeight="1" spans="1:5">
      <c r="A16" s="506" t="s">
        <v>41</v>
      </c>
      <c r="B16" s="519">
        <v>6526</v>
      </c>
      <c r="C16" s="602">
        <v>5239</v>
      </c>
      <c r="D16" s="502">
        <f t="shared" si="2"/>
        <v>-1287</v>
      </c>
      <c r="E16" s="503">
        <f t="shared" si="3"/>
        <v>-19.7211155378486</v>
      </c>
    </row>
    <row r="17" ht="18" customHeight="1" spans="1:5">
      <c r="A17" s="506" t="s">
        <v>42</v>
      </c>
      <c r="B17" s="519">
        <v>2717</v>
      </c>
      <c r="C17" s="602">
        <v>3551</v>
      </c>
      <c r="D17" s="502">
        <f t="shared" si="2"/>
        <v>834</v>
      </c>
      <c r="E17" s="503">
        <f t="shared" si="3"/>
        <v>30.6956201693044</v>
      </c>
    </row>
    <row r="18" ht="18" customHeight="1" spans="1:5">
      <c r="A18" s="506" t="s">
        <v>43</v>
      </c>
      <c r="B18" s="519">
        <v>5</v>
      </c>
      <c r="C18" s="519">
        <v>6</v>
      </c>
      <c r="D18" s="502">
        <f t="shared" si="2"/>
        <v>1</v>
      </c>
      <c r="E18" s="531">
        <f t="shared" si="3"/>
        <v>20</v>
      </c>
    </row>
    <row r="19" ht="18" customHeight="1" spans="1:5">
      <c r="A19" s="506" t="s">
        <v>44</v>
      </c>
      <c r="B19" s="519">
        <v>3573</v>
      </c>
      <c r="C19" s="602">
        <v>9802</v>
      </c>
      <c r="D19" s="502">
        <f t="shared" si="2"/>
        <v>6229</v>
      </c>
      <c r="E19" s="503"/>
    </row>
    <row r="20" ht="18" customHeight="1" spans="1:5">
      <c r="A20" s="506" t="s">
        <v>45</v>
      </c>
      <c r="B20" s="519">
        <v>4122</v>
      </c>
      <c r="C20" s="602">
        <v>4652</v>
      </c>
      <c r="D20" s="502">
        <f t="shared" si="2"/>
        <v>530</v>
      </c>
      <c r="E20" s="503">
        <f>D20/B20*100</f>
        <v>12.8578360019408</v>
      </c>
    </row>
    <row r="21" ht="18" customHeight="1" spans="1:5">
      <c r="A21" s="506" t="s">
        <v>46</v>
      </c>
      <c r="B21" s="519">
        <v>138</v>
      </c>
      <c r="C21" s="602">
        <v>147</v>
      </c>
      <c r="D21" s="502">
        <f t="shared" si="2"/>
        <v>9</v>
      </c>
      <c r="E21" s="503">
        <f>D21/B21*100</f>
        <v>6.52173913043478</v>
      </c>
    </row>
    <row r="22" ht="18" customHeight="1" spans="1:5">
      <c r="A22" s="506" t="s">
        <v>47</v>
      </c>
      <c r="B22" s="518"/>
      <c r="C22" s="518"/>
      <c r="D22" s="502"/>
      <c r="E22" s="503"/>
    </row>
    <row r="23" ht="18" customHeight="1" spans="1:5">
      <c r="A23" s="504" t="s">
        <v>48</v>
      </c>
      <c r="B23" s="512">
        <f>SUM(B24:B31)</f>
        <v>5701</v>
      </c>
      <c r="C23" s="512">
        <f>SUM(C24:C31)</f>
        <v>15341</v>
      </c>
      <c r="D23" s="502">
        <f>C23-B23</f>
        <v>9640</v>
      </c>
      <c r="E23" s="503">
        <f>D23/B23*100</f>
        <v>169.093141554113</v>
      </c>
    </row>
    <row r="24" ht="18" customHeight="1" spans="1:5">
      <c r="A24" s="506" t="s">
        <v>49</v>
      </c>
      <c r="B24" s="519">
        <v>5333</v>
      </c>
      <c r="C24" s="519">
        <v>13335</v>
      </c>
      <c r="D24" s="502">
        <f>C24-B24</f>
        <v>8002</v>
      </c>
      <c r="E24" s="503">
        <f>D24/B24*100</f>
        <v>150.046877929871</v>
      </c>
    </row>
    <row r="25" ht="18" customHeight="1" spans="1:5">
      <c r="A25" s="506" t="s">
        <v>50</v>
      </c>
      <c r="B25" s="519"/>
      <c r="C25" s="519"/>
      <c r="D25" s="502"/>
      <c r="E25" s="503"/>
    </row>
    <row r="26" ht="18" customHeight="1" spans="1:5">
      <c r="A26" s="506" t="s">
        <v>51</v>
      </c>
      <c r="B26" s="519">
        <v>368</v>
      </c>
      <c r="C26" s="519">
        <v>81</v>
      </c>
      <c r="D26" s="502">
        <f>C26-B26</f>
        <v>-287</v>
      </c>
      <c r="E26" s="503"/>
    </row>
    <row r="27" ht="18" customHeight="1" spans="1:5">
      <c r="A27" s="506" t="s">
        <v>52</v>
      </c>
      <c r="B27" s="519"/>
      <c r="C27" s="519"/>
      <c r="D27" s="502"/>
      <c r="E27" s="503"/>
    </row>
    <row r="28" ht="18" customHeight="1" spans="1:5">
      <c r="A28" s="515" t="s">
        <v>53</v>
      </c>
      <c r="B28" s="519"/>
      <c r="C28" s="519">
        <v>1925</v>
      </c>
      <c r="D28" s="502">
        <f>C28-B28</f>
        <v>1925</v>
      </c>
      <c r="E28" s="503"/>
    </row>
    <row r="29" ht="18" customHeight="1" spans="1:5">
      <c r="A29" s="515" t="s">
        <v>54</v>
      </c>
      <c r="B29" s="519"/>
      <c r="C29" s="519"/>
      <c r="D29" s="502"/>
      <c r="E29" s="503"/>
    </row>
    <row r="30" ht="18" customHeight="1" spans="1:5">
      <c r="A30" s="506" t="s">
        <v>55</v>
      </c>
      <c r="B30" s="519"/>
      <c r="C30" s="519"/>
      <c r="D30" s="502"/>
      <c r="E30" s="503"/>
    </row>
    <row r="31" ht="18" customHeight="1" spans="1:5">
      <c r="A31" s="506" t="s">
        <v>56</v>
      </c>
      <c r="B31" s="519"/>
      <c r="C31" s="519"/>
      <c r="D31" s="502"/>
      <c r="E31" s="503"/>
    </row>
    <row r="32" ht="18" customHeight="1" spans="1:5">
      <c r="A32" s="504" t="s">
        <v>57</v>
      </c>
      <c r="B32" s="502"/>
      <c r="C32" s="502"/>
      <c r="D32" s="502"/>
      <c r="E32" s="503"/>
    </row>
    <row r="33" ht="27" customHeight="1" spans="1:5">
      <c r="A33" s="504" t="s">
        <v>58</v>
      </c>
      <c r="B33" s="501">
        <f>B34+B35+B36</f>
        <v>86353</v>
      </c>
      <c r="C33" s="501">
        <f>C34+C37</f>
        <v>109957</v>
      </c>
      <c r="D33" s="502">
        <f>C33-B33</f>
        <v>23604</v>
      </c>
      <c r="E33" s="503">
        <f>D33/B33*100</f>
        <v>27.3343138049634</v>
      </c>
    </row>
    <row r="34" ht="18" customHeight="1" spans="1:5">
      <c r="A34" s="504" t="s">
        <v>59</v>
      </c>
      <c r="B34" s="519">
        <v>49653</v>
      </c>
      <c r="C34" s="519">
        <v>100579</v>
      </c>
      <c r="D34" s="502">
        <f>C34-B34</f>
        <v>50926</v>
      </c>
      <c r="E34" s="503">
        <f>D34/B34*100</f>
        <v>102.563792721487</v>
      </c>
    </row>
    <row r="35" ht="18" customHeight="1" spans="1:5">
      <c r="A35" s="504" t="s">
        <v>60</v>
      </c>
      <c r="B35" s="519">
        <v>36700</v>
      </c>
      <c r="C35" s="519"/>
      <c r="D35" s="502">
        <f>C35-B35</f>
        <v>-36700</v>
      </c>
      <c r="E35" s="531">
        <f>D35/B35*100</f>
        <v>-100</v>
      </c>
    </row>
    <row r="36" ht="18" customHeight="1" spans="1:5">
      <c r="A36" s="504" t="s">
        <v>61</v>
      </c>
      <c r="B36" s="614"/>
      <c r="C36" s="614"/>
      <c r="D36" s="502"/>
      <c r="E36" s="503"/>
    </row>
    <row r="37" ht="18" customHeight="1" spans="1:5">
      <c r="A37" s="504" t="s">
        <v>62</v>
      </c>
      <c r="B37" s="525"/>
      <c r="C37" s="525">
        <v>9378</v>
      </c>
      <c r="D37" s="502"/>
      <c r="E37" s="503"/>
    </row>
    <row r="38" ht="18" customHeight="1" spans="1:5">
      <c r="A38" s="605" t="s">
        <v>63</v>
      </c>
      <c r="B38" s="615">
        <f>B39+B60+B64+B65</f>
        <v>348098.415</v>
      </c>
      <c r="C38" s="615">
        <f>C39+C60+C64+C65</f>
        <v>394479.435</v>
      </c>
      <c r="D38" s="616">
        <f t="shared" ref="D38:D52" si="4">C38-B38</f>
        <v>46381.02</v>
      </c>
      <c r="E38" s="617">
        <f t="shared" ref="E38:E43" si="5">D38/B38*100</f>
        <v>13.3241112287167</v>
      </c>
    </row>
    <row r="39" ht="18" customHeight="1" spans="1:5">
      <c r="A39" s="504" t="s">
        <v>64</v>
      </c>
      <c r="B39" s="501">
        <f>SUM(B40:B57)</f>
        <v>63497.8</v>
      </c>
      <c r="C39" s="501">
        <f>SUM(C40:C59)</f>
        <v>54603</v>
      </c>
      <c r="D39" s="603">
        <f t="shared" si="4"/>
        <v>-8894.8</v>
      </c>
      <c r="E39" s="618">
        <f t="shared" si="5"/>
        <v>-14.0080443731909</v>
      </c>
    </row>
    <row r="40" ht="18" customHeight="1" spans="1:5">
      <c r="A40" s="506" t="s">
        <v>65</v>
      </c>
      <c r="B40" s="519">
        <v>9147.14</v>
      </c>
      <c r="C40" s="519">
        <v>7214</v>
      </c>
      <c r="D40" s="603">
        <f t="shared" si="4"/>
        <v>-1933.14</v>
      </c>
      <c r="E40" s="618">
        <f t="shared" si="5"/>
        <v>-21.1338188767199</v>
      </c>
    </row>
    <row r="41" ht="18" customHeight="1" spans="1:5">
      <c r="A41" s="506" t="s">
        <v>66</v>
      </c>
      <c r="B41" s="519">
        <v>202.66</v>
      </c>
      <c r="C41" s="519">
        <v>269</v>
      </c>
      <c r="D41" s="603">
        <f t="shared" si="4"/>
        <v>66.34</v>
      </c>
      <c r="E41" s="618">
        <f t="shared" si="5"/>
        <v>32.7346294285996</v>
      </c>
    </row>
    <row r="42" ht="18" customHeight="1" spans="1:5">
      <c r="A42" s="506" t="s">
        <v>67</v>
      </c>
      <c r="B42" s="519">
        <v>91</v>
      </c>
      <c r="C42" s="519">
        <v>21</v>
      </c>
      <c r="D42" s="603">
        <f t="shared" si="4"/>
        <v>-70</v>
      </c>
      <c r="E42" s="618">
        <f t="shared" si="5"/>
        <v>-76.9230769230769</v>
      </c>
    </row>
    <row r="43" ht="18" customHeight="1" spans="1:5">
      <c r="A43" s="506" t="s">
        <v>68</v>
      </c>
      <c r="B43" s="519">
        <v>18048</v>
      </c>
      <c r="C43" s="519">
        <v>16456</v>
      </c>
      <c r="D43" s="603">
        <f t="shared" si="4"/>
        <v>-1592</v>
      </c>
      <c r="E43" s="618">
        <f t="shared" si="5"/>
        <v>-8.8209219858156</v>
      </c>
    </row>
    <row r="44" ht="18" customHeight="1" spans="1:5">
      <c r="A44" s="506" t="s">
        <v>69</v>
      </c>
      <c r="B44" s="519"/>
      <c r="C44" s="519">
        <v>1000</v>
      </c>
      <c r="D44" s="603">
        <f t="shared" si="4"/>
        <v>1000</v>
      </c>
      <c r="E44" s="618"/>
    </row>
    <row r="45" ht="18" customHeight="1" spans="1:5">
      <c r="A45" s="506" t="s">
        <v>70</v>
      </c>
      <c r="B45" s="519">
        <v>576</v>
      </c>
      <c r="C45" s="519">
        <v>173</v>
      </c>
      <c r="D45" s="603">
        <f t="shared" si="4"/>
        <v>-403</v>
      </c>
      <c r="E45" s="618">
        <f>D45/B45*100</f>
        <v>-69.9652777777778</v>
      </c>
    </row>
    <row r="46" ht="18" customHeight="1" spans="1:5">
      <c r="A46" s="506" t="s">
        <v>71</v>
      </c>
      <c r="B46" s="519">
        <v>365</v>
      </c>
      <c r="C46" s="519">
        <v>310</v>
      </c>
      <c r="D46" s="603">
        <f t="shared" si="4"/>
        <v>-55</v>
      </c>
      <c r="E46" s="618">
        <f>D46/B46*100</f>
        <v>-15.0684931506849</v>
      </c>
    </row>
    <row r="47" ht="18" customHeight="1" spans="1:5">
      <c r="A47" s="506" t="s">
        <v>72</v>
      </c>
      <c r="B47" s="519">
        <v>6218</v>
      </c>
      <c r="C47" s="519">
        <v>2230</v>
      </c>
      <c r="D47" s="603">
        <f t="shared" si="4"/>
        <v>-3988</v>
      </c>
      <c r="E47" s="618">
        <f>D47/B47*100</f>
        <v>-64.1363782566742</v>
      </c>
    </row>
    <row r="48" ht="18" customHeight="1" spans="1:5">
      <c r="A48" s="609" t="s">
        <v>73</v>
      </c>
      <c r="B48" s="519"/>
      <c r="C48" s="519">
        <v>2345</v>
      </c>
      <c r="D48" s="603">
        <f t="shared" si="4"/>
        <v>2345</v>
      </c>
      <c r="E48" s="618"/>
    </row>
    <row r="49" ht="18" customHeight="1" spans="1:5">
      <c r="A49" s="506" t="s">
        <v>74</v>
      </c>
      <c r="B49" s="519">
        <v>3838</v>
      </c>
      <c r="C49" s="519">
        <v>120</v>
      </c>
      <c r="D49" s="603">
        <f t="shared" si="4"/>
        <v>-3718</v>
      </c>
      <c r="E49" s="618">
        <f>D49/B49*100</f>
        <v>-96.8733715476811</v>
      </c>
    </row>
    <row r="50" ht="18" customHeight="1" spans="1:5">
      <c r="A50" s="506" t="s">
        <v>75</v>
      </c>
      <c r="B50" s="519">
        <v>545</v>
      </c>
      <c r="C50" s="519"/>
      <c r="D50" s="603">
        <f t="shared" si="4"/>
        <v>-545</v>
      </c>
      <c r="E50" s="619">
        <f>D50/B50*100</f>
        <v>-100</v>
      </c>
    </row>
    <row r="51" ht="18" customHeight="1" spans="1:5">
      <c r="A51" s="506" t="s">
        <v>76</v>
      </c>
      <c r="B51" s="519">
        <v>18523</v>
      </c>
      <c r="C51" s="519">
        <v>23422</v>
      </c>
      <c r="D51" s="603">
        <f t="shared" si="4"/>
        <v>4899</v>
      </c>
      <c r="E51" s="618">
        <f>D51/B51*100</f>
        <v>26.4481995357124</v>
      </c>
    </row>
    <row r="52" ht="18" customHeight="1" spans="1:5">
      <c r="A52" s="506" t="s">
        <v>77</v>
      </c>
      <c r="B52" s="519">
        <v>105</v>
      </c>
      <c r="C52" s="519"/>
      <c r="D52" s="603">
        <f t="shared" si="4"/>
        <v>-105</v>
      </c>
      <c r="E52" s="619">
        <f>D52/B52*100</f>
        <v>-100</v>
      </c>
    </row>
    <row r="53" ht="18" customHeight="1" spans="1:5">
      <c r="A53" s="506" t="s">
        <v>78</v>
      </c>
      <c r="B53" s="519"/>
      <c r="C53" s="519"/>
      <c r="D53" s="603"/>
      <c r="E53" s="618"/>
    </row>
    <row r="54" ht="18" customHeight="1" spans="1:5">
      <c r="A54" s="506" t="s">
        <v>79</v>
      </c>
      <c r="B54" s="519">
        <v>30</v>
      </c>
      <c r="C54" s="519">
        <v>52</v>
      </c>
      <c r="D54" s="603">
        <f>C54-B54</f>
        <v>22</v>
      </c>
      <c r="E54" s="618">
        <f>D54/B54*100</f>
        <v>73.3333333333333</v>
      </c>
    </row>
    <row r="55" ht="18" customHeight="1" spans="1:5">
      <c r="A55" s="506" t="s">
        <v>80</v>
      </c>
      <c r="B55" s="519">
        <v>5400</v>
      </c>
      <c r="C55" s="519"/>
      <c r="D55" s="603">
        <f>C55-B55</f>
        <v>-5400</v>
      </c>
      <c r="E55" s="619">
        <f>D55/B55*100</f>
        <v>-100</v>
      </c>
    </row>
    <row r="56" ht="18" customHeight="1" spans="1:5">
      <c r="A56" s="506" t="s">
        <v>81</v>
      </c>
      <c r="B56" s="519">
        <v>68</v>
      </c>
      <c r="C56" s="519">
        <v>70</v>
      </c>
      <c r="D56" s="603">
        <f>C56-B56</f>
        <v>2</v>
      </c>
      <c r="E56" s="618">
        <f>D56/B56*100</f>
        <v>2.94117647058823</v>
      </c>
    </row>
    <row r="57" ht="18" customHeight="1" spans="1:5">
      <c r="A57" s="506" t="s">
        <v>82</v>
      </c>
      <c r="B57" s="519">
        <v>341</v>
      </c>
      <c r="C57" s="519">
        <v>921</v>
      </c>
      <c r="D57" s="603">
        <f>C57-B57</f>
        <v>580</v>
      </c>
      <c r="E57" s="618">
        <f>D57/B57*100</f>
        <v>170.087976539589</v>
      </c>
    </row>
    <row r="58" ht="18" customHeight="1" spans="1:5">
      <c r="A58" s="506" t="s">
        <v>83</v>
      </c>
      <c r="B58" s="620"/>
      <c r="C58" s="519"/>
      <c r="D58" s="603"/>
      <c r="E58" s="618"/>
    </row>
    <row r="59" ht="18" customHeight="1" spans="1:5">
      <c r="A59" s="506" t="s">
        <v>84</v>
      </c>
      <c r="B59" s="621"/>
      <c r="C59" s="519"/>
      <c r="D59" s="603"/>
      <c r="E59" s="618"/>
    </row>
    <row r="60" ht="84" customHeight="1" spans="1:5">
      <c r="A60" s="504" t="s">
        <v>85</v>
      </c>
      <c r="B60" s="502">
        <f>B61+B62+B63</f>
        <v>198247.615</v>
      </c>
      <c r="C60" s="502">
        <f>C61+C62+79268</f>
        <v>229919.435</v>
      </c>
      <c r="D60" s="603">
        <f>C60-B60</f>
        <v>31671.82</v>
      </c>
      <c r="E60" s="618">
        <f>D60/B60*100</f>
        <v>15.9758895460104</v>
      </c>
    </row>
    <row r="61" ht="18" customHeight="1" spans="1:5">
      <c r="A61" s="506" t="s">
        <v>86</v>
      </c>
      <c r="B61" s="521">
        <f>B6</f>
        <v>124618.5</v>
      </c>
      <c r="C61" s="521">
        <f>C6</f>
        <v>124921.5</v>
      </c>
      <c r="D61" s="603">
        <f>C61-B61</f>
        <v>303</v>
      </c>
      <c r="E61" s="618">
        <f>D61/B61*100</f>
        <v>0.243142069596408</v>
      </c>
    </row>
    <row r="62" ht="18" customHeight="1" spans="1:5">
      <c r="A62" s="506" t="s">
        <v>87</v>
      </c>
      <c r="B62" s="521">
        <f>B9/0.5*0.08+B10/0.4*0.15+B11/0.4*0.15</f>
        <v>26669.115</v>
      </c>
      <c r="C62" s="521">
        <f>C9/0.5*0.08+C10/0.4*0.15+C11/0.4*0.15</f>
        <v>25729.935</v>
      </c>
      <c r="D62" s="603">
        <f>C62-B62</f>
        <v>-939.18</v>
      </c>
      <c r="E62" s="618">
        <f>D62/B62*100</f>
        <v>-3.5216016729464</v>
      </c>
    </row>
    <row r="63" ht="78" spans="1:5">
      <c r="A63" s="506" t="s">
        <v>88</v>
      </c>
      <c r="B63" s="519">
        <v>46960</v>
      </c>
      <c r="C63" s="534" t="s">
        <v>89</v>
      </c>
      <c r="D63" s="603">
        <f>79268-46960</f>
        <v>32308</v>
      </c>
      <c r="E63" s="618">
        <f>D63/B63*100</f>
        <v>68.7989778534923</v>
      </c>
    </row>
    <row r="64" ht="15.6" spans="1:5">
      <c r="A64" s="504" t="s">
        <v>90</v>
      </c>
      <c r="B64" s="502">
        <v>76975</v>
      </c>
      <c r="C64" s="502">
        <v>106725</v>
      </c>
      <c r="D64" s="603">
        <f>C64-B64</f>
        <v>29750</v>
      </c>
      <c r="E64" s="618">
        <f>D64/B64*100</f>
        <v>38.6489119844105</v>
      </c>
    </row>
    <row r="65" ht="15.6" spans="1:5">
      <c r="A65" s="504" t="s">
        <v>91</v>
      </c>
      <c r="B65" s="502">
        <f>B33-B64</f>
        <v>9378</v>
      </c>
      <c r="C65" s="502">
        <v>3232</v>
      </c>
      <c r="D65" s="603"/>
      <c r="E65" s="618"/>
    </row>
    <row r="66" ht="16.35" spans="1:5">
      <c r="A66" s="622" t="s">
        <v>92</v>
      </c>
      <c r="B66" s="540">
        <v>9378</v>
      </c>
      <c r="C66" s="540">
        <v>3232</v>
      </c>
      <c r="D66" s="623"/>
      <c r="E66" s="608"/>
    </row>
  </sheetData>
  <mergeCells count="2">
    <mergeCell ref="A1:E1"/>
    <mergeCell ref="B2:E2"/>
  </mergeCells>
  <printOptions horizontalCentered="1"/>
  <pageMargins left="0.708333" right="0.708333" top="0.747917" bottom="0.747917" header="0.314583" footer="0.314583"/>
  <pageSetup paperSize="9" firstPageNumber="10" orientation="landscape" useFirstPageNumber="1" horizontalDpi="600"/>
  <headerFooter>
    <oddFooter>&amp;C&amp;P</oddFooter>
  </headerFooter>
  <ignoredErrors>
    <ignoredError sqref="D63" formula="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5"/>
  <sheetViews>
    <sheetView topLeftCell="A23" workbookViewId="0">
      <selection activeCell="A1" sqref="A1:E1"/>
    </sheetView>
  </sheetViews>
  <sheetFormatPr defaultColWidth="9" defaultRowHeight="14.4" outlineLevelCol="4"/>
  <cols>
    <col min="1" max="1" width="33.5092592592593" customWidth="1"/>
    <col min="2" max="2" width="16.1296296296296" customWidth="1"/>
    <col min="3" max="5" width="22.75" customWidth="1"/>
    <col min="8" max="8" width="10.3796296296296"/>
  </cols>
  <sheetData>
    <row r="1" ht="25.8" spans="1:5">
      <c r="A1" s="490" t="s">
        <v>93</v>
      </c>
      <c r="B1" s="490"/>
      <c r="C1" s="490"/>
      <c r="D1" s="490"/>
      <c r="E1" s="490"/>
    </row>
    <row r="2" ht="16.35" spans="1:5">
      <c r="A2" s="491"/>
      <c r="B2" s="601"/>
      <c r="C2" s="601"/>
      <c r="D2" s="601"/>
      <c r="E2" s="601"/>
    </row>
    <row r="3" ht="31.95" spans="1:5">
      <c r="A3" s="493" t="s">
        <v>24</v>
      </c>
      <c r="B3" s="495" t="s">
        <v>26</v>
      </c>
      <c r="C3" s="495" t="s">
        <v>94</v>
      </c>
      <c r="D3" s="495" t="s">
        <v>27</v>
      </c>
      <c r="E3" s="496" t="s">
        <v>28</v>
      </c>
    </row>
    <row r="4" ht="27" customHeight="1" spans="1:5">
      <c r="A4" s="497" t="s">
        <v>29</v>
      </c>
      <c r="B4" s="498">
        <f>B5+B33</f>
        <v>394478.5</v>
      </c>
      <c r="C4" s="498">
        <f>C5+C33</f>
        <v>395011</v>
      </c>
      <c r="D4" s="498">
        <f t="shared" ref="D4:D11" si="0">C4-B4</f>
        <v>532.5</v>
      </c>
      <c r="E4" s="499">
        <f>D4/B4</f>
        <v>0.00134988345372435</v>
      </c>
    </row>
    <row r="5" ht="18" customHeight="1" spans="1:5">
      <c r="A5" s="500" t="s">
        <v>30</v>
      </c>
      <c r="B5" s="501">
        <f>B6+B7+B32</f>
        <v>284521.5</v>
      </c>
      <c r="C5" s="501">
        <f>C6+C7+C32</f>
        <v>326173</v>
      </c>
      <c r="D5" s="502">
        <f t="shared" si="0"/>
        <v>41651.5</v>
      </c>
      <c r="E5" s="503">
        <f t="shared" ref="E5:E11" si="1">D5/B5*100</f>
        <v>14.6391397486657</v>
      </c>
    </row>
    <row r="6" ht="18" customHeight="1" spans="1:5">
      <c r="A6" s="504" t="s">
        <v>31</v>
      </c>
      <c r="B6" s="502">
        <f>B9+B10/0.4*0.6+B11/0.4*0.6</f>
        <v>124921.5</v>
      </c>
      <c r="C6" s="502">
        <f>C9+C10/0.4*0.6+C11/0.4*0.6</f>
        <v>153783</v>
      </c>
      <c r="D6" s="502">
        <f t="shared" si="0"/>
        <v>28861.5</v>
      </c>
      <c r="E6" s="503">
        <f t="shared" si="1"/>
        <v>23.1037091293332</v>
      </c>
    </row>
    <row r="7" ht="18" customHeight="1" spans="1:5">
      <c r="A7" s="504" t="s">
        <v>32</v>
      </c>
      <c r="B7" s="501">
        <f>B8+B23</f>
        <v>159600</v>
      </c>
      <c r="C7" s="501">
        <f>C8+C23</f>
        <v>172390</v>
      </c>
      <c r="D7" s="502">
        <f t="shared" si="0"/>
        <v>12790</v>
      </c>
      <c r="E7" s="503">
        <f t="shared" si="1"/>
        <v>8.01378446115288</v>
      </c>
    </row>
    <row r="8" ht="24" customHeight="1" spans="1:5">
      <c r="A8" s="504" t="s">
        <v>33</v>
      </c>
      <c r="B8" s="501">
        <f>SUM(B9:B22)</f>
        <v>144259</v>
      </c>
      <c r="C8" s="501">
        <f>SUM(C9:C22)</f>
        <v>158670</v>
      </c>
      <c r="D8" s="502">
        <f t="shared" si="0"/>
        <v>14411</v>
      </c>
      <c r="E8" s="503">
        <f t="shared" si="1"/>
        <v>9.98967135499345</v>
      </c>
    </row>
    <row r="9" ht="18" customHeight="1" spans="1:5">
      <c r="A9" s="506" t="s">
        <v>34</v>
      </c>
      <c r="B9" s="519">
        <v>61116</v>
      </c>
      <c r="C9" s="519">
        <v>74283</v>
      </c>
      <c r="D9" s="502">
        <f t="shared" si="0"/>
        <v>13167</v>
      </c>
      <c r="E9" s="503">
        <f t="shared" si="1"/>
        <v>21.5442764578834</v>
      </c>
    </row>
    <row r="10" ht="18" customHeight="1" spans="1:5">
      <c r="A10" s="506" t="s">
        <v>35</v>
      </c>
      <c r="B10" s="519">
        <v>35802</v>
      </c>
      <c r="C10" s="519">
        <v>47000</v>
      </c>
      <c r="D10" s="502">
        <f t="shared" si="0"/>
        <v>11198</v>
      </c>
      <c r="E10" s="503">
        <f t="shared" si="1"/>
        <v>31.2775822579744</v>
      </c>
    </row>
    <row r="11" ht="18" customHeight="1" spans="1:5">
      <c r="A11" s="506" t="s">
        <v>36</v>
      </c>
      <c r="B11" s="519">
        <v>6735</v>
      </c>
      <c r="C11" s="519">
        <v>6000</v>
      </c>
      <c r="D11" s="502">
        <f t="shared" si="0"/>
        <v>-735</v>
      </c>
      <c r="E11" s="508">
        <f t="shared" si="1"/>
        <v>-10.913140311804</v>
      </c>
    </row>
    <row r="12" ht="18" customHeight="1" spans="1:5">
      <c r="A12" s="506" t="s">
        <v>37</v>
      </c>
      <c r="B12" s="519"/>
      <c r="C12" s="519"/>
      <c r="D12" s="502"/>
      <c r="E12" s="503"/>
    </row>
    <row r="13" ht="18" customHeight="1" spans="1:5">
      <c r="A13" s="506" t="s">
        <v>38</v>
      </c>
      <c r="B13" s="519">
        <v>8172</v>
      </c>
      <c r="C13" s="519">
        <v>6700</v>
      </c>
      <c r="D13" s="502">
        <f t="shared" ref="D13:D21" si="2">C13-B13</f>
        <v>-1472</v>
      </c>
      <c r="E13" s="531">
        <f t="shared" ref="E13:E18" si="3">D13/B13*100</f>
        <v>-18.0127263827704</v>
      </c>
    </row>
    <row r="14" ht="18" customHeight="1" spans="1:5">
      <c r="A14" s="506" t="s">
        <v>39</v>
      </c>
      <c r="B14" s="519">
        <v>6120</v>
      </c>
      <c r="C14" s="519">
        <v>6200</v>
      </c>
      <c r="D14" s="502">
        <f t="shared" si="2"/>
        <v>80</v>
      </c>
      <c r="E14" s="503">
        <f t="shared" si="3"/>
        <v>1.30718954248366</v>
      </c>
    </row>
    <row r="15" ht="18" customHeight="1" spans="1:5">
      <c r="A15" s="506" t="s">
        <v>40</v>
      </c>
      <c r="B15" s="519">
        <v>2917</v>
      </c>
      <c r="C15" s="519">
        <v>2730</v>
      </c>
      <c r="D15" s="502">
        <f t="shared" si="2"/>
        <v>-187</v>
      </c>
      <c r="E15" s="503">
        <f t="shared" si="3"/>
        <v>-6.41069592046623</v>
      </c>
    </row>
    <row r="16" ht="18" customHeight="1" spans="1:5">
      <c r="A16" s="506" t="s">
        <v>41</v>
      </c>
      <c r="B16" s="519">
        <v>5239</v>
      </c>
      <c r="C16" s="519">
        <v>5200</v>
      </c>
      <c r="D16" s="502">
        <f t="shared" si="2"/>
        <v>-39</v>
      </c>
      <c r="E16" s="503">
        <f t="shared" si="3"/>
        <v>-0.744416873449132</v>
      </c>
    </row>
    <row r="17" ht="18" customHeight="1" spans="1:5">
      <c r="A17" s="506" t="s">
        <v>42</v>
      </c>
      <c r="B17" s="519">
        <v>3551</v>
      </c>
      <c r="C17" s="519">
        <v>3500</v>
      </c>
      <c r="D17" s="502">
        <f t="shared" si="2"/>
        <v>-51</v>
      </c>
      <c r="E17" s="503">
        <f t="shared" si="3"/>
        <v>-1.43621515066179</v>
      </c>
    </row>
    <row r="18" ht="18" customHeight="1" spans="1:5">
      <c r="A18" s="506" t="s">
        <v>43</v>
      </c>
      <c r="B18" s="519">
        <v>6</v>
      </c>
      <c r="C18" s="519">
        <v>2</v>
      </c>
      <c r="D18" s="502">
        <f t="shared" si="2"/>
        <v>-4</v>
      </c>
      <c r="E18" s="503">
        <f t="shared" si="3"/>
        <v>-66.6666666666667</v>
      </c>
    </row>
    <row r="19" ht="18" customHeight="1" spans="1:5">
      <c r="A19" s="506" t="s">
        <v>44</v>
      </c>
      <c r="B19" s="519">
        <v>9802</v>
      </c>
      <c r="C19" s="519">
        <v>2300</v>
      </c>
      <c r="D19" s="502">
        <f t="shared" si="2"/>
        <v>-7502</v>
      </c>
      <c r="E19" s="503"/>
    </row>
    <row r="20" ht="18" customHeight="1" spans="1:5">
      <c r="A20" s="506" t="s">
        <v>45</v>
      </c>
      <c r="B20" s="519">
        <v>4652</v>
      </c>
      <c r="C20" s="519">
        <v>4600</v>
      </c>
      <c r="D20" s="502">
        <f t="shared" si="2"/>
        <v>-52</v>
      </c>
      <c r="E20" s="503">
        <f>D20/B20*100</f>
        <v>-1.11779879621668</v>
      </c>
    </row>
    <row r="21" ht="18" customHeight="1" spans="1:5">
      <c r="A21" s="506" t="s">
        <v>46</v>
      </c>
      <c r="B21" s="602">
        <v>147</v>
      </c>
      <c r="C21" s="533">
        <v>155</v>
      </c>
      <c r="D21" s="502">
        <f t="shared" si="2"/>
        <v>8</v>
      </c>
      <c r="E21" s="503">
        <f>D21/B21*100</f>
        <v>5.4421768707483</v>
      </c>
    </row>
    <row r="22" ht="18" customHeight="1" spans="1:5">
      <c r="A22" s="506" t="s">
        <v>47</v>
      </c>
      <c r="B22" s="518"/>
      <c r="C22" s="518"/>
      <c r="D22" s="502"/>
      <c r="E22" s="503"/>
    </row>
    <row r="23" ht="18" customHeight="1" spans="1:5">
      <c r="A23" s="504" t="s">
        <v>48</v>
      </c>
      <c r="B23" s="512">
        <f>SUM(B24:B31)</f>
        <v>15341</v>
      </c>
      <c r="C23" s="512">
        <f>SUM(C24:C31)</f>
        <v>13720</v>
      </c>
      <c r="D23" s="502">
        <f>C23-B23</f>
        <v>-1621</v>
      </c>
      <c r="E23" s="503">
        <f>D23/B23*100</f>
        <v>-10.5664559024835</v>
      </c>
    </row>
    <row r="24" ht="18" customHeight="1" spans="1:5">
      <c r="A24" s="506" t="s">
        <v>49</v>
      </c>
      <c r="B24" s="519">
        <v>13335</v>
      </c>
      <c r="C24" s="519">
        <v>6920</v>
      </c>
      <c r="D24" s="502">
        <f>C24-B24</f>
        <v>-6415</v>
      </c>
      <c r="E24" s="503">
        <f>D24/B24*100</f>
        <v>-48.1064866891639</v>
      </c>
    </row>
    <row r="25" ht="18" customHeight="1" spans="1:5">
      <c r="A25" s="506" t="s">
        <v>50</v>
      </c>
      <c r="B25" s="519"/>
      <c r="C25" s="519"/>
      <c r="D25" s="502"/>
      <c r="E25" s="503"/>
    </row>
    <row r="26" ht="18" customHeight="1" spans="1:5">
      <c r="A26" s="506" t="s">
        <v>51</v>
      </c>
      <c r="B26" s="519">
        <v>81</v>
      </c>
      <c r="C26" s="519">
        <v>3000</v>
      </c>
      <c r="D26" s="502">
        <f>C26-B26</f>
        <v>2919</v>
      </c>
      <c r="E26" s="503"/>
    </row>
    <row r="27" ht="18" customHeight="1" spans="1:5">
      <c r="A27" s="506" t="s">
        <v>52</v>
      </c>
      <c r="B27" s="519"/>
      <c r="C27" s="519"/>
      <c r="D27" s="502"/>
      <c r="E27" s="503"/>
    </row>
    <row r="28" ht="18" customHeight="1" spans="1:5">
      <c r="A28" s="515" t="s">
        <v>53</v>
      </c>
      <c r="B28" s="519">
        <v>1925</v>
      </c>
      <c r="C28" s="519">
        <v>3800</v>
      </c>
      <c r="D28" s="502">
        <f>C28-B28</f>
        <v>1875</v>
      </c>
      <c r="E28" s="503">
        <f>D28/B28*100</f>
        <v>97.4025974025974</v>
      </c>
    </row>
    <row r="29" ht="18" customHeight="1" spans="1:5">
      <c r="A29" s="515" t="s">
        <v>54</v>
      </c>
      <c r="B29" s="519"/>
      <c r="C29" s="519"/>
      <c r="D29" s="502"/>
      <c r="E29" s="503"/>
    </row>
    <row r="30" ht="18" customHeight="1" spans="1:5">
      <c r="A30" s="506" t="s">
        <v>55</v>
      </c>
      <c r="B30" s="519"/>
      <c r="C30" s="519"/>
      <c r="D30" s="502"/>
      <c r="E30" s="503"/>
    </row>
    <row r="31" ht="18" customHeight="1" spans="1:5">
      <c r="A31" s="506" t="s">
        <v>56</v>
      </c>
      <c r="B31" s="519"/>
      <c r="C31" s="519"/>
      <c r="D31" s="502"/>
      <c r="E31" s="503"/>
    </row>
    <row r="32" ht="18" customHeight="1" spans="1:5">
      <c r="A32" s="504" t="s">
        <v>95</v>
      </c>
      <c r="B32" s="502"/>
      <c r="C32" s="502"/>
      <c r="D32" s="502"/>
      <c r="E32" s="503"/>
    </row>
    <row r="33" ht="18" customHeight="1" spans="1:5">
      <c r="A33" s="504" t="s">
        <v>58</v>
      </c>
      <c r="B33" s="501">
        <f>B34+B35+B36</f>
        <v>109957</v>
      </c>
      <c r="C33" s="501">
        <f>C34+C35+C36</f>
        <v>68838</v>
      </c>
      <c r="D33" s="502">
        <f>C33-B33</f>
        <v>-41119</v>
      </c>
      <c r="E33" s="503">
        <f>D33/B33*100</f>
        <v>-37.3955273425066</v>
      </c>
    </row>
    <row r="34" ht="18" customHeight="1" spans="1:5">
      <c r="A34" s="504" t="s">
        <v>59</v>
      </c>
      <c r="B34" s="519">
        <v>100579</v>
      </c>
      <c r="C34" s="519">
        <v>61790</v>
      </c>
      <c r="D34" s="502">
        <f>C34-B34</f>
        <v>-38789</v>
      </c>
      <c r="E34" s="503">
        <f>D34/B34*100</f>
        <v>-38.5657045705366</v>
      </c>
    </row>
    <row r="35" ht="18" customHeight="1" spans="1:5">
      <c r="A35" s="504" t="s">
        <v>60</v>
      </c>
      <c r="B35" s="519"/>
      <c r="C35" s="519">
        <v>3816</v>
      </c>
      <c r="D35" s="502"/>
      <c r="E35" s="503"/>
    </row>
    <row r="36" ht="18" customHeight="1" spans="1:5">
      <c r="A36" s="504" t="s">
        <v>96</v>
      </c>
      <c r="B36" s="603">
        <v>9378</v>
      </c>
      <c r="C36" s="603">
        <v>3232</v>
      </c>
      <c r="D36" s="603"/>
      <c r="E36" s="604"/>
    </row>
    <row r="37" ht="18" customHeight="1" spans="1:5">
      <c r="A37" s="605" t="s">
        <v>63</v>
      </c>
      <c r="B37" s="606">
        <f>B38+B59+B63+B64</f>
        <v>394479.435</v>
      </c>
      <c r="C37" s="606">
        <f>C38+C59+C63+C64</f>
        <v>395011.28</v>
      </c>
      <c r="D37" s="607">
        <f t="shared" ref="D37:D48" si="4">C37-B37</f>
        <v>531.84500000003</v>
      </c>
      <c r="E37" s="608">
        <f>D37/B37*100</f>
        <v>0.134821983812675</v>
      </c>
    </row>
    <row r="38" ht="18" customHeight="1" spans="1:5">
      <c r="A38" s="504" t="s">
        <v>64</v>
      </c>
      <c r="B38" s="502">
        <f>SUM(B39:B58)</f>
        <v>54603</v>
      </c>
      <c r="C38" s="502">
        <f>SUM(C39:C58)</f>
        <v>55952</v>
      </c>
      <c r="D38" s="502">
        <f t="shared" si="4"/>
        <v>1349</v>
      </c>
      <c r="E38" s="503">
        <f>D38/B38*100</f>
        <v>2.47056022562863</v>
      </c>
    </row>
    <row r="39" ht="18" customHeight="1" spans="1:5">
      <c r="A39" s="506" t="s">
        <v>65</v>
      </c>
      <c r="B39" s="521">
        <v>7214</v>
      </c>
      <c r="C39" s="521">
        <f>7478+30+24+2</f>
        <v>7534</v>
      </c>
      <c r="D39" s="502">
        <f t="shared" si="4"/>
        <v>320</v>
      </c>
      <c r="E39" s="503">
        <f>D39/B39*100</f>
        <v>4.43581924036596</v>
      </c>
    </row>
    <row r="40" ht="18" customHeight="1" spans="1:5">
      <c r="A40" s="506" t="s">
        <v>66</v>
      </c>
      <c r="B40" s="521">
        <v>269</v>
      </c>
      <c r="C40" s="521">
        <v>341</v>
      </c>
      <c r="D40" s="502">
        <f t="shared" si="4"/>
        <v>72</v>
      </c>
      <c r="E40" s="503"/>
    </row>
    <row r="41" ht="18" customHeight="1" spans="1:5">
      <c r="A41" s="506" t="s">
        <v>67</v>
      </c>
      <c r="B41" s="519">
        <v>21</v>
      </c>
      <c r="C41" s="519"/>
      <c r="D41" s="502">
        <f t="shared" si="4"/>
        <v>-21</v>
      </c>
      <c r="E41" s="531">
        <f t="shared" ref="E41:E48" si="5">D41/B41*100</f>
        <v>-100</v>
      </c>
    </row>
    <row r="42" ht="18" customHeight="1" spans="1:5">
      <c r="A42" s="506" t="s">
        <v>68</v>
      </c>
      <c r="B42" s="519">
        <v>16456</v>
      </c>
      <c r="C42" s="519">
        <f>19118+80</f>
        <v>19198</v>
      </c>
      <c r="D42" s="502">
        <f t="shared" si="4"/>
        <v>2742</v>
      </c>
      <c r="E42" s="503">
        <f t="shared" si="5"/>
        <v>16.6626154594069</v>
      </c>
    </row>
    <row r="43" ht="18" customHeight="1" spans="1:5">
      <c r="A43" s="506" t="s">
        <v>69</v>
      </c>
      <c r="B43" s="519">
        <v>1000</v>
      </c>
      <c r="C43" s="519"/>
      <c r="D43" s="502">
        <f t="shared" si="4"/>
        <v>-1000</v>
      </c>
      <c r="E43" s="531">
        <f t="shared" si="5"/>
        <v>-100</v>
      </c>
    </row>
    <row r="44" ht="18" customHeight="1" spans="1:5">
      <c r="A44" s="506" t="s">
        <v>70</v>
      </c>
      <c r="B44" s="519">
        <v>173</v>
      </c>
      <c r="C44" s="519">
        <v>800</v>
      </c>
      <c r="D44" s="502">
        <f t="shared" si="4"/>
        <v>627</v>
      </c>
      <c r="E44" s="503">
        <f t="shared" si="5"/>
        <v>362.42774566474</v>
      </c>
    </row>
    <row r="45" ht="18" customHeight="1" spans="1:5">
      <c r="A45" s="506" t="s">
        <v>71</v>
      </c>
      <c r="B45" s="519">
        <v>310</v>
      </c>
      <c r="C45" s="519"/>
      <c r="D45" s="502">
        <f t="shared" si="4"/>
        <v>-310</v>
      </c>
      <c r="E45" s="531">
        <f t="shared" si="5"/>
        <v>-100</v>
      </c>
    </row>
    <row r="46" ht="18" customHeight="1" spans="1:5">
      <c r="A46" s="506" t="s">
        <v>72</v>
      </c>
      <c r="B46" s="519">
        <v>2230</v>
      </c>
      <c r="C46" s="519">
        <f>2439+140</f>
        <v>2579</v>
      </c>
      <c r="D46" s="502">
        <f t="shared" si="4"/>
        <v>349</v>
      </c>
      <c r="E46" s="503">
        <f t="shared" si="5"/>
        <v>15.6502242152466</v>
      </c>
    </row>
    <row r="47" ht="18" customHeight="1" spans="1:5">
      <c r="A47" s="609" t="s">
        <v>73</v>
      </c>
      <c r="B47" s="519">
        <v>2345</v>
      </c>
      <c r="C47" s="519">
        <v>2563</v>
      </c>
      <c r="D47" s="502">
        <f t="shared" si="4"/>
        <v>218</v>
      </c>
      <c r="E47" s="503">
        <f t="shared" si="5"/>
        <v>9.29637526652452</v>
      </c>
    </row>
    <row r="48" ht="18" customHeight="1" spans="1:5">
      <c r="A48" s="506" t="s">
        <v>74</v>
      </c>
      <c r="B48" s="519">
        <v>120</v>
      </c>
      <c r="C48" s="519">
        <v>50</v>
      </c>
      <c r="D48" s="502">
        <f t="shared" si="4"/>
        <v>-70</v>
      </c>
      <c r="E48" s="531">
        <f t="shared" si="5"/>
        <v>-58.3333333333333</v>
      </c>
    </row>
    <row r="49" ht="18" customHeight="1" spans="1:5">
      <c r="A49" s="506" t="s">
        <v>75</v>
      </c>
      <c r="B49" s="519"/>
      <c r="C49" s="519"/>
      <c r="D49" s="502"/>
      <c r="E49" s="503"/>
    </row>
    <row r="50" ht="18" customHeight="1" spans="1:5">
      <c r="A50" s="506" t="s">
        <v>76</v>
      </c>
      <c r="B50" s="519">
        <v>23422</v>
      </c>
      <c r="C50" s="519">
        <f>21426-276-50</f>
        <v>21100</v>
      </c>
      <c r="D50" s="502">
        <f>C50-B50</f>
        <v>-2322</v>
      </c>
      <c r="E50" s="503">
        <f>D50/B50*100</f>
        <v>-9.91375629749808</v>
      </c>
    </row>
    <row r="51" ht="18" customHeight="1" spans="1:5">
      <c r="A51" s="506" t="s">
        <v>77</v>
      </c>
      <c r="B51" s="519"/>
      <c r="C51" s="519"/>
      <c r="D51" s="502"/>
      <c r="E51" s="503"/>
    </row>
    <row r="52" ht="18" customHeight="1" spans="1:5">
      <c r="A52" s="506" t="s">
        <v>78</v>
      </c>
      <c r="B52" s="602"/>
      <c r="C52" s="533"/>
      <c r="D52" s="502"/>
      <c r="E52" s="503"/>
    </row>
    <row r="53" ht="18" customHeight="1" spans="1:5">
      <c r="A53" s="506" t="s">
        <v>79</v>
      </c>
      <c r="B53" s="602">
        <v>52</v>
      </c>
      <c r="C53" s="533">
        <v>37</v>
      </c>
      <c r="D53" s="502"/>
      <c r="E53" s="503"/>
    </row>
    <row r="54" ht="18" customHeight="1" spans="1:5">
      <c r="A54" s="506" t="s">
        <v>80</v>
      </c>
      <c r="B54" s="518"/>
      <c r="C54" s="518"/>
      <c r="D54" s="502">
        <f>C54-B53</f>
        <v>-52</v>
      </c>
      <c r="E54" s="531">
        <f>D54/B53*100</f>
        <v>-100</v>
      </c>
    </row>
    <row r="55" ht="18" customHeight="1" spans="1:5">
      <c r="A55" s="506" t="s">
        <v>81</v>
      </c>
      <c r="B55" s="512">
        <v>70</v>
      </c>
      <c r="C55" s="512">
        <v>70</v>
      </c>
      <c r="D55" s="502"/>
      <c r="E55" s="503"/>
    </row>
    <row r="56" ht="18" customHeight="1" spans="1:5">
      <c r="A56" s="506" t="s">
        <v>82</v>
      </c>
      <c r="B56" s="519">
        <v>921</v>
      </c>
      <c r="C56" s="519">
        <v>680</v>
      </c>
      <c r="D56" s="502"/>
      <c r="E56" s="503"/>
    </row>
    <row r="57" ht="18" customHeight="1" spans="1:5">
      <c r="A57" s="506" t="s">
        <v>83</v>
      </c>
      <c r="B57" s="519"/>
      <c r="C57" s="519"/>
      <c r="D57" s="502">
        <f>C57-B56</f>
        <v>-921</v>
      </c>
      <c r="E57" s="503"/>
    </row>
    <row r="58" ht="18" customHeight="1" spans="1:5">
      <c r="A58" s="506" t="s">
        <v>84</v>
      </c>
      <c r="B58" s="519"/>
      <c r="C58" s="519">
        <v>1000</v>
      </c>
      <c r="D58" s="502">
        <f>C58-B57</f>
        <v>1000</v>
      </c>
      <c r="E58" s="503"/>
    </row>
    <row r="59" ht="18" customHeight="1" spans="1:5">
      <c r="A59" s="504" t="s">
        <v>85</v>
      </c>
      <c r="B59" s="502">
        <f>'2023年咸宁高新区预算执行情况表'!C60</f>
        <v>229919.435</v>
      </c>
      <c r="C59" s="502">
        <f>C60+C61+84678</f>
        <v>270221.28</v>
      </c>
      <c r="D59" s="502">
        <f>C59-B59</f>
        <v>40301.845</v>
      </c>
      <c r="E59" s="503"/>
    </row>
    <row r="60" ht="18" customHeight="1" spans="1:5">
      <c r="A60" s="506" t="s">
        <v>86</v>
      </c>
      <c r="B60" s="519">
        <f>B6</f>
        <v>124921.5</v>
      </c>
      <c r="C60" s="519">
        <f>C6</f>
        <v>153783</v>
      </c>
      <c r="D60" s="502">
        <f>C60-B60</f>
        <v>28861.5</v>
      </c>
      <c r="E60" s="503">
        <f>D60/B60*100</f>
        <v>23.1037091293332</v>
      </c>
    </row>
    <row r="61" ht="18" customHeight="1" spans="1:5">
      <c r="A61" s="506" t="s">
        <v>87</v>
      </c>
      <c r="B61" s="519">
        <f>'2023年咸宁高新区预算执行情况表'!C62</f>
        <v>25729.935</v>
      </c>
      <c r="C61" s="519">
        <f>C9/0.5*0.08+C10/0.4*0.15+C11/0.4*0.15</f>
        <v>31760.28</v>
      </c>
      <c r="D61" s="502">
        <f>C61-B61</f>
        <v>6030.345</v>
      </c>
      <c r="E61" s="503">
        <f>D61/B61*100</f>
        <v>23.4370782514608</v>
      </c>
    </row>
    <row r="62" ht="60" customHeight="1" spans="1:5">
      <c r="A62" s="506" t="s">
        <v>88</v>
      </c>
      <c r="B62" s="534" t="str">
        <f>'2023年咸宁高新区预算执行情况表'!C63</f>
        <v>79268(其中包含咸安区结算资金2653、城管结算4420、湖科结算2000等）</v>
      </c>
      <c r="C62" s="534" t="s">
        <v>97</v>
      </c>
      <c r="D62" s="502">
        <f>84678-79233</f>
        <v>5445</v>
      </c>
      <c r="E62" s="503">
        <v>6.87</v>
      </c>
    </row>
    <row r="63" ht="15.6" spans="1:5">
      <c r="A63" s="504" t="s">
        <v>90</v>
      </c>
      <c r="B63" s="502">
        <v>106725</v>
      </c>
      <c r="C63" s="502">
        <v>68838</v>
      </c>
      <c r="D63" s="502">
        <f>C63-B63</f>
        <v>-37887</v>
      </c>
      <c r="E63" s="503">
        <f>D63/B63*100</f>
        <v>-35.4996486296557</v>
      </c>
    </row>
    <row r="64" ht="15.6" spans="1:5">
      <c r="A64" s="504" t="s">
        <v>91</v>
      </c>
      <c r="B64" s="502">
        <v>3232</v>
      </c>
      <c r="C64" s="502"/>
      <c r="D64" s="502"/>
      <c r="E64" s="503"/>
    </row>
    <row r="65" ht="16.35" spans="1:5">
      <c r="A65" s="610" t="s">
        <v>92</v>
      </c>
      <c r="B65" s="611">
        <v>3232</v>
      </c>
      <c r="C65" s="612"/>
      <c r="D65" s="612"/>
      <c r="E65" s="613"/>
    </row>
  </sheetData>
  <mergeCells count="2">
    <mergeCell ref="A1:E1"/>
    <mergeCell ref="B2:E2"/>
  </mergeCells>
  <printOptions horizontalCentered="1"/>
  <pageMargins left="0.708333" right="0.708333" top="0.747917" bottom="0.747917" header="0.314583" footer="0.314583"/>
  <pageSetup paperSize="9" firstPageNumber="13" orientation="landscape" useFirstPageNumber="1" horizontalDpi="600"/>
  <headerFooter>
    <oddFooter>&amp;C&amp;P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50"/>
  </sheetPr>
  <dimension ref="A1:H20"/>
  <sheetViews>
    <sheetView zoomScale="85" zoomScaleNormal="85" workbookViewId="0">
      <selection activeCell="A1" sqref="A1"/>
    </sheetView>
  </sheetViews>
  <sheetFormatPr defaultColWidth="9" defaultRowHeight="14.4" outlineLevelCol="7"/>
  <cols>
    <col min="1" max="1" width="40.3796296296296" customWidth="1"/>
    <col min="2" max="2" width="10.75" customWidth="1"/>
    <col min="3" max="3" width="11" customWidth="1"/>
    <col min="4" max="4" width="9.87962962962963" customWidth="1"/>
    <col min="5" max="5" width="11.9166666666667" customWidth="1"/>
    <col min="6" max="6" width="11.3240740740741" customWidth="1"/>
    <col min="7" max="7" width="11.1296296296296" customWidth="1"/>
    <col min="8" max="8" width="17.6296296296296" customWidth="1"/>
    <col min="14" max="14" width="12.6296296296296"/>
  </cols>
  <sheetData>
    <row r="1" spans="1:8">
      <c r="A1" s="436"/>
      <c r="B1" s="437"/>
      <c r="C1" s="437"/>
      <c r="D1" s="437"/>
      <c r="E1" s="437"/>
      <c r="F1" s="437"/>
      <c r="G1" s="436"/>
      <c r="H1" s="436"/>
    </row>
    <row r="2" ht="25.8" spans="1:8">
      <c r="A2" s="439" t="s">
        <v>98</v>
      </c>
      <c r="B2" s="439"/>
      <c r="C2" s="439"/>
      <c r="D2" s="439"/>
      <c r="E2" s="439"/>
      <c r="F2" s="439"/>
      <c r="G2" s="439"/>
      <c r="H2" s="439"/>
    </row>
    <row r="3" ht="29.25" customHeight="1" spans="1:8">
      <c r="A3" s="590"/>
      <c r="B3" s="591"/>
      <c r="C3" s="591"/>
      <c r="D3" s="591"/>
      <c r="E3" s="591"/>
      <c r="F3" s="591"/>
      <c r="G3" s="590"/>
      <c r="H3" s="590"/>
    </row>
    <row r="4" ht="21.75" customHeight="1" spans="1:8">
      <c r="A4" s="441" t="s">
        <v>99</v>
      </c>
      <c r="B4" s="442"/>
      <c r="C4" s="442"/>
      <c r="D4" s="442"/>
      <c r="E4" s="442"/>
      <c r="F4" s="442"/>
      <c r="G4" s="443" t="s">
        <v>100</v>
      </c>
      <c r="H4" s="443"/>
    </row>
    <row r="5" ht="30" customHeight="1" spans="1:8">
      <c r="A5" s="444" t="s">
        <v>101</v>
      </c>
      <c r="B5" s="445" t="s">
        <v>102</v>
      </c>
      <c r="C5" s="445" t="s">
        <v>103</v>
      </c>
      <c r="D5" s="445"/>
      <c r="E5" s="445"/>
      <c r="F5" s="445"/>
      <c r="G5" s="446" t="s">
        <v>104</v>
      </c>
      <c r="H5" s="447" t="s">
        <v>105</v>
      </c>
    </row>
    <row r="6" ht="24.75" customHeight="1" spans="1:8">
      <c r="A6" s="448"/>
      <c r="B6" s="449"/>
      <c r="C6" s="450" t="s">
        <v>106</v>
      </c>
      <c r="D6" s="449" t="s">
        <v>107</v>
      </c>
      <c r="E6" s="450" t="s">
        <v>108</v>
      </c>
      <c r="F6" s="449" t="s">
        <v>109</v>
      </c>
      <c r="G6" s="451"/>
      <c r="H6" s="452"/>
    </row>
    <row r="7" ht="20.25" customHeight="1" spans="1:8">
      <c r="A7" s="453"/>
      <c r="B7" s="454"/>
      <c r="C7" s="455"/>
      <c r="D7" s="454"/>
      <c r="E7" s="455"/>
      <c r="F7" s="454"/>
      <c r="G7" s="457"/>
      <c r="H7" s="458"/>
    </row>
    <row r="8" ht="28.5" customHeight="1" spans="1:8">
      <c r="A8" s="459" t="s">
        <v>110</v>
      </c>
      <c r="B8" s="460" t="e">
        <f t="shared" ref="B8:B19" si="0">SUM(D8:G8)</f>
        <v>#REF!</v>
      </c>
      <c r="C8" s="460" t="e">
        <f t="shared" ref="C8:C16" si="1">SUM(D8:F8)</f>
        <v>#REF!</v>
      </c>
      <c r="D8" s="460" t="e">
        <f>D9+D10+D17</f>
        <v>#REF!</v>
      </c>
      <c r="E8" s="460">
        <f>E9+E17</f>
        <v>2000</v>
      </c>
      <c r="F8" s="460" t="e">
        <f>F9+F17</f>
        <v>#REF!</v>
      </c>
      <c r="G8" s="462"/>
      <c r="H8" s="463"/>
    </row>
    <row r="9" ht="23.25" customHeight="1" spans="1:8">
      <c r="A9" s="464" t="s">
        <v>111</v>
      </c>
      <c r="B9" s="465">
        <f t="shared" si="0"/>
        <v>2520</v>
      </c>
      <c r="C9" s="465">
        <f t="shared" si="1"/>
        <v>2520</v>
      </c>
      <c r="D9" s="465">
        <v>2520</v>
      </c>
      <c r="E9" s="465"/>
      <c r="F9" s="465"/>
      <c r="G9" s="467"/>
      <c r="H9" s="468"/>
    </row>
    <row r="10" ht="23.25" customHeight="1" spans="1:8">
      <c r="A10" s="469" t="s">
        <v>112</v>
      </c>
      <c r="B10" s="465">
        <f t="shared" si="0"/>
        <v>794</v>
      </c>
      <c r="C10" s="465">
        <f t="shared" si="1"/>
        <v>794</v>
      </c>
      <c r="D10" s="465">
        <v>794</v>
      </c>
      <c r="E10" s="465"/>
      <c r="F10" s="470"/>
      <c r="G10" s="471"/>
      <c r="H10" s="472"/>
    </row>
    <row r="11" ht="23.25" customHeight="1" spans="1:8">
      <c r="A11" s="464" t="s">
        <v>113</v>
      </c>
      <c r="B11" s="473">
        <f t="shared" si="0"/>
        <v>233</v>
      </c>
      <c r="C11" s="473">
        <f t="shared" si="1"/>
        <v>233</v>
      </c>
      <c r="D11" s="473">
        <v>233</v>
      </c>
      <c r="E11" s="465"/>
      <c r="F11" s="473"/>
      <c r="G11" s="467"/>
      <c r="H11" s="474"/>
    </row>
    <row r="12" ht="23.25" customHeight="1" spans="1:8">
      <c r="A12" s="464" t="s">
        <v>114</v>
      </c>
      <c r="B12" s="473">
        <f t="shared" si="0"/>
        <v>561</v>
      </c>
      <c r="C12" s="473">
        <f t="shared" si="1"/>
        <v>561</v>
      </c>
      <c r="D12" s="473">
        <v>561</v>
      </c>
      <c r="E12" s="465"/>
      <c r="F12" s="473"/>
      <c r="G12" s="467"/>
      <c r="H12" s="474"/>
    </row>
    <row r="13" ht="23.25" customHeight="1" spans="1:8">
      <c r="A13" s="475" t="s">
        <v>115</v>
      </c>
      <c r="B13" s="473">
        <f t="shared" si="0"/>
        <v>3</v>
      </c>
      <c r="C13" s="473">
        <f t="shared" si="1"/>
        <v>3</v>
      </c>
      <c r="D13" s="473">
        <v>3</v>
      </c>
      <c r="E13" s="473"/>
      <c r="F13" s="473"/>
      <c r="G13" s="467"/>
      <c r="H13" s="474"/>
    </row>
    <row r="14" ht="23.25" customHeight="1" spans="1:8">
      <c r="A14" s="475" t="s">
        <v>116</v>
      </c>
      <c r="B14" s="473">
        <f t="shared" si="0"/>
        <v>36</v>
      </c>
      <c r="C14" s="473">
        <f t="shared" si="1"/>
        <v>36</v>
      </c>
      <c r="D14" s="473">
        <v>36</v>
      </c>
      <c r="E14" s="473"/>
      <c r="F14" s="473"/>
      <c r="G14" s="467"/>
      <c r="H14" s="474"/>
    </row>
    <row r="15" ht="23.25" customHeight="1" spans="1:8">
      <c r="A15" s="475" t="s">
        <v>117</v>
      </c>
      <c r="B15" s="473">
        <f t="shared" si="0"/>
        <v>25</v>
      </c>
      <c r="C15" s="473">
        <f t="shared" si="1"/>
        <v>25</v>
      </c>
      <c r="D15" s="473">
        <v>25</v>
      </c>
      <c r="E15" s="473"/>
      <c r="F15" s="473"/>
      <c r="G15" s="467"/>
      <c r="H15" s="474"/>
    </row>
    <row r="16" ht="23.25" customHeight="1" spans="1:8">
      <c r="A16" s="475" t="s">
        <v>118</v>
      </c>
      <c r="B16" s="473">
        <f t="shared" si="0"/>
        <v>8</v>
      </c>
      <c r="C16" s="473">
        <f t="shared" si="1"/>
        <v>8</v>
      </c>
      <c r="D16" s="473">
        <v>8</v>
      </c>
      <c r="E16" s="473"/>
      <c r="F16" s="473"/>
      <c r="G16" s="467"/>
      <c r="H16" s="474"/>
    </row>
    <row r="17" ht="23.25" customHeight="1" spans="1:8">
      <c r="A17" s="469" t="s">
        <v>119</v>
      </c>
      <c r="B17" s="465" t="e">
        <f t="shared" si="0"/>
        <v>#REF!</v>
      </c>
      <c r="C17" s="465" t="e">
        <f>D17+E17+F17</f>
        <v>#REF!</v>
      </c>
      <c r="D17" s="465" t="e">
        <f>#REF!</f>
        <v>#REF!</v>
      </c>
      <c r="E17" s="465">
        <v>2000</v>
      </c>
      <c r="F17" s="470" t="e">
        <f>#REF!</f>
        <v>#REF!</v>
      </c>
      <c r="G17" s="471"/>
      <c r="H17" s="472"/>
    </row>
    <row r="18" ht="23.25" customHeight="1" spans="1:8">
      <c r="A18" s="592" t="s">
        <v>120</v>
      </c>
      <c r="B18" s="473">
        <f t="shared" si="0"/>
        <v>230</v>
      </c>
      <c r="C18" s="473">
        <f>SUM(D18:F18)</f>
        <v>230</v>
      </c>
      <c r="D18" s="593">
        <v>230</v>
      </c>
      <c r="E18" s="593"/>
      <c r="F18" s="593"/>
      <c r="G18" s="594"/>
      <c r="H18" s="595"/>
    </row>
    <row r="19" ht="23.25" customHeight="1" spans="1:8">
      <c r="A19" s="596" t="s">
        <v>121</v>
      </c>
      <c r="B19" s="597">
        <f t="shared" si="0"/>
        <v>300</v>
      </c>
      <c r="C19" s="597">
        <f>SUM(D19:F19)</f>
        <v>300</v>
      </c>
      <c r="D19" s="598">
        <v>300</v>
      </c>
      <c r="E19" s="598"/>
      <c r="F19" s="598"/>
      <c r="G19" s="599"/>
      <c r="H19" s="600"/>
    </row>
    <row r="20" ht="18.75" customHeight="1"/>
  </sheetData>
  <mergeCells count="12">
    <mergeCell ref="A2:H2"/>
    <mergeCell ref="G4:H4"/>
    <mergeCell ref="C5:F5"/>
    <mergeCell ref="A5:A7"/>
    <mergeCell ref="B5:B7"/>
    <mergeCell ref="C6:C7"/>
    <mergeCell ref="D6:D7"/>
    <mergeCell ref="E6:E7"/>
    <mergeCell ref="F6:F7"/>
    <mergeCell ref="G5:G7"/>
    <mergeCell ref="H5:H7"/>
    <mergeCell ref="H18:H19"/>
  </mergeCells>
  <printOptions horizontalCentered="1"/>
  <pageMargins left="0.38125" right="0.161111" top="0.984028" bottom="0.984028" header="0.511806" footer="0.511806"/>
  <pageSetup paperSize="9" firstPageNumber="16" orientation="landscape" useFirstPageNumber="1" horizontalDpi="600" verticalDpi="600"/>
  <headerFooter alignWithMargins="0">
    <oddFooter>&amp;C&amp;P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50"/>
  </sheetPr>
  <dimension ref="A1:N17"/>
  <sheetViews>
    <sheetView workbookViewId="0">
      <selection activeCell="A1" sqref="A1:L1"/>
    </sheetView>
  </sheetViews>
  <sheetFormatPr defaultColWidth="9" defaultRowHeight="14.4"/>
  <cols>
    <col min="1" max="1" width="6.62962962962963" customWidth="1"/>
    <col min="2" max="2" width="19.75" customWidth="1"/>
    <col min="3" max="3" width="7.37962962962963" customWidth="1"/>
    <col min="4" max="4" width="9.87962962962963" customWidth="1"/>
    <col min="5" max="5" width="9.62962962962963" customWidth="1"/>
    <col min="6" max="6" width="8.75" customWidth="1"/>
    <col min="7" max="7" width="9.75" customWidth="1"/>
    <col min="8" max="8" width="7.62962962962963" customWidth="1"/>
    <col min="9" max="9" width="8.62962962962963" customWidth="1"/>
    <col min="10" max="10" width="10.3796296296296" customWidth="1"/>
    <col min="11" max="12" width="9.62962962962963" customWidth="1"/>
    <col min="13" max="26" width="7" customWidth="1"/>
  </cols>
  <sheetData>
    <row r="1" ht="38.25" customHeight="1" spans="1:14">
      <c r="A1" s="377" t="s">
        <v>122</v>
      </c>
      <c r="B1" s="377"/>
      <c r="C1" s="377"/>
      <c r="D1" s="377"/>
      <c r="E1" s="377"/>
      <c r="F1" s="377"/>
      <c r="G1" s="377"/>
      <c r="H1" s="377"/>
      <c r="I1" s="377"/>
      <c r="J1" s="377"/>
      <c r="K1" s="377"/>
      <c r="L1" s="377"/>
    </row>
    <row r="2" ht="13.5" customHeight="1" spans="1:14">
      <c r="A2" s="558"/>
      <c r="B2" s="558"/>
      <c r="C2" s="559"/>
      <c r="D2" s="558"/>
      <c r="E2" s="558"/>
      <c r="F2" s="558"/>
      <c r="G2" s="558"/>
      <c r="H2" s="558"/>
      <c r="I2" s="558"/>
      <c r="J2" s="558"/>
      <c r="K2" s="558"/>
      <c r="L2" s="558"/>
    </row>
    <row r="3" ht="20.25" customHeight="1" spans="1:14">
      <c r="A3" s="560" t="s">
        <v>123</v>
      </c>
      <c r="B3" s="560"/>
      <c r="C3" s="561"/>
      <c r="D3" s="562"/>
      <c r="E3" s="562"/>
      <c r="F3" s="562"/>
      <c r="G3" s="562"/>
      <c r="H3" s="562"/>
      <c r="I3" s="563" t="s">
        <v>100</v>
      </c>
      <c r="J3" s="563"/>
      <c r="K3" s="563"/>
      <c r="L3" s="563"/>
    </row>
    <row r="4" ht="24.75" customHeight="1" spans="1:14">
      <c r="A4" s="564"/>
      <c r="B4" s="565"/>
      <c r="C4" s="566" t="s">
        <v>124</v>
      </c>
      <c r="D4" s="567" t="s">
        <v>125</v>
      </c>
      <c r="E4" s="567" t="s">
        <v>126</v>
      </c>
      <c r="F4" s="567"/>
      <c r="G4" s="567"/>
      <c r="H4" s="567"/>
      <c r="I4" s="567"/>
      <c r="J4" s="567" t="s">
        <v>127</v>
      </c>
      <c r="K4" s="567"/>
      <c r="L4" s="568"/>
    </row>
    <row r="5" ht="48.75" customHeight="1" spans="1:14">
      <c r="A5" s="569"/>
      <c r="B5" s="570"/>
      <c r="C5" s="571"/>
      <c r="D5" s="572"/>
      <c r="E5" s="572" t="s">
        <v>128</v>
      </c>
      <c r="F5" s="572" t="s">
        <v>129</v>
      </c>
      <c r="G5" s="572" t="s">
        <v>130</v>
      </c>
      <c r="H5" s="572" t="s">
        <v>131</v>
      </c>
      <c r="I5" s="572" t="s">
        <v>132</v>
      </c>
      <c r="J5" s="572" t="s">
        <v>128</v>
      </c>
      <c r="K5" s="572" t="s">
        <v>133</v>
      </c>
      <c r="L5" s="573" t="s">
        <v>134</v>
      </c>
    </row>
    <row r="6" ht="22.5" customHeight="1" spans="1:14">
      <c r="A6" s="391" t="s">
        <v>135</v>
      </c>
      <c r="B6" s="392"/>
      <c r="C6" s="574">
        <f>SUM(C7:C15)</f>
        <v>102</v>
      </c>
      <c r="D6" s="574" t="e">
        <f>SUM(D7:D15)+D16</f>
        <v>#REF!</v>
      </c>
      <c r="E6" s="574" t="e">
        <f t="shared" ref="E6:K6" si="0">SUM(E7:E16)</f>
        <v>#REF!</v>
      </c>
      <c r="F6" s="574" t="e">
        <f t="shared" si="0"/>
        <v>#REF!</v>
      </c>
      <c r="G6" s="574" t="e">
        <f t="shared" si="0"/>
        <v>#REF!</v>
      </c>
      <c r="H6" s="574">
        <f t="shared" si="0"/>
        <v>233</v>
      </c>
      <c r="I6" s="574">
        <f t="shared" si="0"/>
        <v>561</v>
      </c>
      <c r="J6" s="574" t="e">
        <f t="shared" si="0"/>
        <v>#REF!</v>
      </c>
      <c r="K6" s="574" t="e">
        <f t="shared" si="0"/>
        <v>#REF!</v>
      </c>
      <c r="L6" s="575"/>
      <c r="N6" s="398"/>
    </row>
    <row r="7" ht="18.95" customHeight="1" spans="1:14">
      <c r="A7" s="399" t="s">
        <v>136</v>
      </c>
      <c r="B7" s="400" t="s">
        <v>137</v>
      </c>
      <c r="C7" s="403">
        <v>23</v>
      </c>
      <c r="D7" s="576" t="e">
        <f t="shared" ref="D7:D16" si="1">E7+J7</f>
        <v>#REF!</v>
      </c>
      <c r="E7" s="403" t="e">
        <f>F7+G7+H7+I7</f>
        <v>#REF!</v>
      </c>
      <c r="F7" s="403" t="e">
        <f>#REF!</f>
        <v>#REF!</v>
      </c>
      <c r="G7" s="403" t="e">
        <f>#REF!</f>
        <v>#REF!</v>
      </c>
      <c r="H7" s="403">
        <v>233</v>
      </c>
      <c r="I7" s="403">
        <v>549</v>
      </c>
      <c r="J7" s="405" t="e">
        <f t="shared" ref="J7:J16" si="2">K7+L7</f>
        <v>#REF!</v>
      </c>
      <c r="K7" s="403" t="e">
        <f>#REF!</f>
        <v>#REF!</v>
      </c>
      <c r="L7" s="577"/>
    </row>
    <row r="8" ht="18.95" customHeight="1" spans="1:14">
      <c r="A8" s="399" t="s">
        <v>138</v>
      </c>
      <c r="B8" s="578" t="s">
        <v>139</v>
      </c>
      <c r="C8" s="403">
        <v>8</v>
      </c>
      <c r="D8" s="576" t="e">
        <f t="shared" si="1"/>
        <v>#REF!</v>
      </c>
      <c r="E8" s="403"/>
      <c r="F8" s="403"/>
      <c r="G8" s="403"/>
      <c r="H8" s="403"/>
      <c r="I8" s="403"/>
      <c r="J8" s="405" t="e">
        <f t="shared" si="2"/>
        <v>#REF!</v>
      </c>
      <c r="K8" s="403" t="e">
        <f>#REF!</f>
        <v>#REF!</v>
      </c>
      <c r="L8" s="577"/>
    </row>
    <row r="9" ht="18.95" customHeight="1" spans="1:14">
      <c r="A9" s="399" t="s">
        <v>140</v>
      </c>
      <c r="B9" s="400" t="s">
        <v>141</v>
      </c>
      <c r="C9" s="403">
        <v>12</v>
      </c>
      <c r="D9" s="576" t="e">
        <f t="shared" si="1"/>
        <v>#REF!</v>
      </c>
      <c r="E9" s="403"/>
      <c r="F9" s="403"/>
      <c r="G9" s="403"/>
      <c r="H9" s="403"/>
      <c r="I9" s="403"/>
      <c r="J9" s="405" t="e">
        <f t="shared" si="2"/>
        <v>#REF!</v>
      </c>
      <c r="K9" s="403" t="e">
        <f>#REF!</f>
        <v>#REF!</v>
      </c>
      <c r="L9" s="577"/>
    </row>
    <row r="10" ht="18.95" customHeight="1" spans="1:14">
      <c r="A10" s="399" t="s">
        <v>142</v>
      </c>
      <c r="B10" s="400" t="s">
        <v>143</v>
      </c>
      <c r="C10" s="403">
        <v>8</v>
      </c>
      <c r="D10" s="576" t="e">
        <f t="shared" si="1"/>
        <v>#REF!</v>
      </c>
      <c r="E10" s="403"/>
      <c r="F10" s="403"/>
      <c r="G10" s="403"/>
      <c r="H10" s="403"/>
      <c r="I10" s="403"/>
      <c r="J10" s="405" t="e">
        <f t="shared" si="2"/>
        <v>#REF!</v>
      </c>
      <c r="K10" s="405" t="e">
        <f>#REF!</f>
        <v>#REF!</v>
      </c>
      <c r="L10" s="405"/>
    </row>
    <row r="11" ht="18.95" customHeight="1" spans="1:14">
      <c r="A11" s="399" t="s">
        <v>144</v>
      </c>
      <c r="B11" s="578" t="s">
        <v>145</v>
      </c>
      <c r="C11" s="403">
        <v>15</v>
      </c>
      <c r="D11" s="576" t="e">
        <f t="shared" si="1"/>
        <v>#REF!</v>
      </c>
      <c r="E11" s="403"/>
      <c r="F11" s="403"/>
      <c r="G11" s="403"/>
      <c r="H11" s="403"/>
      <c r="I11" s="403"/>
      <c r="J11" s="405" t="e">
        <f t="shared" si="2"/>
        <v>#REF!</v>
      </c>
      <c r="K11" s="405" t="e">
        <f>#REF!</f>
        <v>#REF!</v>
      </c>
      <c r="L11" s="405"/>
    </row>
    <row r="12" ht="18.95" customHeight="1" spans="1:14">
      <c r="A12" s="399" t="s">
        <v>146</v>
      </c>
      <c r="B12" s="578" t="s">
        <v>147</v>
      </c>
      <c r="C12" s="403">
        <v>12</v>
      </c>
      <c r="D12" s="576" t="e">
        <f t="shared" si="1"/>
        <v>#REF!</v>
      </c>
      <c r="E12" s="403"/>
      <c r="F12" s="403"/>
      <c r="G12" s="403"/>
      <c r="H12" s="403"/>
      <c r="I12" s="403"/>
      <c r="J12" s="405" t="e">
        <f t="shared" si="2"/>
        <v>#REF!</v>
      </c>
      <c r="K12" s="405" t="e">
        <f>#REF!</f>
        <v>#REF!</v>
      </c>
      <c r="L12" s="405"/>
    </row>
    <row r="13" ht="18.95" customHeight="1" spans="1:14">
      <c r="A13" s="399" t="s">
        <v>148</v>
      </c>
      <c r="B13" s="400" t="s">
        <v>149</v>
      </c>
      <c r="C13" s="403">
        <v>11</v>
      </c>
      <c r="D13" s="576" t="e">
        <f t="shared" si="1"/>
        <v>#REF!</v>
      </c>
      <c r="E13" s="403"/>
      <c r="F13" s="403"/>
      <c r="G13" s="403"/>
      <c r="H13" s="403"/>
      <c r="I13" s="403"/>
      <c r="J13" s="405" t="e">
        <f t="shared" si="2"/>
        <v>#REF!</v>
      </c>
      <c r="K13" s="405" t="e">
        <f>#REF!</f>
        <v>#REF!</v>
      </c>
      <c r="L13" s="405"/>
    </row>
    <row r="14" ht="18.95" customHeight="1" spans="1:14">
      <c r="A14" s="399" t="s">
        <v>150</v>
      </c>
      <c r="B14" s="578" t="s">
        <v>151</v>
      </c>
      <c r="C14" s="403">
        <v>6</v>
      </c>
      <c r="D14" s="576" t="e">
        <f t="shared" si="1"/>
        <v>#REF!</v>
      </c>
      <c r="E14" s="403"/>
      <c r="F14" s="403"/>
      <c r="G14" s="403"/>
      <c r="H14" s="403"/>
      <c r="I14" s="403"/>
      <c r="J14" s="405" t="e">
        <f t="shared" si="2"/>
        <v>#REF!</v>
      </c>
      <c r="K14" s="409" t="e">
        <f>#REF!</f>
        <v>#REF!</v>
      </c>
      <c r="L14" s="405"/>
    </row>
    <row r="15" ht="18.95" customHeight="1" spans="1:14">
      <c r="A15" s="579" t="s">
        <v>152</v>
      </c>
      <c r="B15" s="580" t="s">
        <v>153</v>
      </c>
      <c r="C15" s="414">
        <v>7</v>
      </c>
      <c r="D15" s="576" t="e">
        <f t="shared" si="1"/>
        <v>#REF!</v>
      </c>
      <c r="E15" s="403" t="e">
        <f>F15+G15+H15+I15</f>
        <v>#REF!</v>
      </c>
      <c r="F15" s="414" t="e">
        <f>#REF!</f>
        <v>#REF!</v>
      </c>
      <c r="G15" s="414" t="e">
        <f>#REF!</f>
        <v>#REF!</v>
      </c>
      <c r="H15" s="414"/>
      <c r="I15" s="414">
        <v>12</v>
      </c>
      <c r="J15" s="405" t="e">
        <f t="shared" si="2"/>
        <v>#REF!</v>
      </c>
      <c r="K15" s="403" t="e">
        <f>#REF!</f>
        <v>#REF!</v>
      </c>
      <c r="L15" s="581"/>
    </row>
    <row r="16" ht="18.95" customHeight="1" spans="1:14">
      <c r="A16" s="582" t="s">
        <v>154</v>
      </c>
      <c r="B16" s="583" t="s">
        <v>155</v>
      </c>
      <c r="C16" s="584" t="s">
        <v>156</v>
      </c>
      <c r="D16" s="585" t="e">
        <f t="shared" si="1"/>
        <v>#REF!</v>
      </c>
      <c r="E16" s="586"/>
      <c r="F16" s="584"/>
      <c r="G16" s="584"/>
      <c r="H16" s="584"/>
      <c r="I16" s="584"/>
      <c r="J16" s="587" t="e">
        <f t="shared" si="2"/>
        <v>#REF!</v>
      </c>
      <c r="K16" s="587" t="e">
        <f>#REF!</f>
        <v>#REF!</v>
      </c>
      <c r="L16" s="588"/>
    </row>
    <row r="17" spans="1:2">
      <c r="A17" s="589" t="s">
        <v>157</v>
      </c>
      <c r="B17" s="589" t="s">
        <v>158</v>
      </c>
    </row>
  </sheetData>
  <mergeCells count="9">
    <mergeCell ref="A1:L1"/>
    <mergeCell ref="A3:B3"/>
    <mergeCell ref="I3:L3"/>
    <mergeCell ref="E4:I4"/>
    <mergeCell ref="J4:L4"/>
    <mergeCell ref="A6:B6"/>
    <mergeCell ref="C4:C5"/>
    <mergeCell ref="D4:D5"/>
    <mergeCell ref="A4:B5"/>
  </mergeCells>
  <printOptions horizontalCentered="1"/>
  <pageMargins left="0.747917" right="0.747917" top="0.984028" bottom="0.984028" header="0.511806" footer="0.511806"/>
  <pageSetup paperSize="9" firstPageNumber="17" orientation="landscape" useFirstPageNumber="1" horizontalDpi="600" verticalDpi="600"/>
  <headerFooter alignWithMargins="0">
    <oddFooter>&amp;C&amp;P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5"/>
  <sheetViews>
    <sheetView workbookViewId="0">
      <selection activeCell="A1" sqref="A1:N35"/>
    </sheetView>
  </sheetViews>
  <sheetFormatPr defaultColWidth="9" defaultRowHeight="14.4"/>
  <sheetData>
    <row r="1" spans="1:14">
      <c r="A1" s="556" t="s">
        <v>159</v>
      </c>
      <c r="B1" s="557"/>
      <c r="C1" s="557"/>
      <c r="D1" s="557"/>
      <c r="E1" s="557"/>
      <c r="F1" s="557"/>
      <c r="G1" s="557"/>
      <c r="H1" s="557"/>
      <c r="I1" s="557"/>
      <c r="J1" s="557"/>
      <c r="K1" s="557"/>
      <c r="L1" s="557"/>
      <c r="M1" s="557"/>
      <c r="N1" s="557"/>
    </row>
    <row r="2" spans="1:14">
      <c r="A2" s="557"/>
      <c r="B2" s="557"/>
      <c r="C2" s="557"/>
      <c r="D2" s="557"/>
      <c r="E2" s="557"/>
      <c r="F2" s="557"/>
      <c r="G2" s="557"/>
      <c r="H2" s="557"/>
      <c r="I2" s="557"/>
      <c r="J2" s="557"/>
      <c r="K2" s="557"/>
      <c r="L2" s="557"/>
      <c r="M2" s="557"/>
      <c r="N2" s="557"/>
    </row>
    <row r="3" spans="1:14">
      <c r="A3" s="557"/>
      <c r="B3" s="557"/>
      <c r="C3" s="557"/>
      <c r="D3" s="557"/>
      <c r="E3" s="557"/>
      <c r="F3" s="557"/>
      <c r="G3" s="557"/>
      <c r="H3" s="557"/>
      <c r="I3" s="557"/>
      <c r="J3" s="557"/>
      <c r="K3" s="557"/>
      <c r="L3" s="557"/>
      <c r="M3" s="557"/>
      <c r="N3" s="557"/>
    </row>
    <row r="4" spans="1:14">
      <c r="A4" s="557"/>
      <c r="B4" s="557"/>
      <c r="C4" s="557"/>
      <c r="D4" s="557"/>
      <c r="E4" s="557"/>
      <c r="F4" s="557"/>
      <c r="G4" s="557"/>
      <c r="H4" s="557"/>
      <c r="I4" s="557"/>
      <c r="J4" s="557"/>
      <c r="K4" s="557"/>
      <c r="L4" s="557"/>
      <c r="M4" s="557"/>
      <c r="N4" s="557"/>
    </row>
    <row r="5" spans="1:14">
      <c r="A5" s="557"/>
      <c r="B5" s="557"/>
      <c r="C5" s="557"/>
      <c r="D5" s="557"/>
      <c r="E5" s="557"/>
      <c r="F5" s="557"/>
      <c r="G5" s="557"/>
      <c r="H5" s="557"/>
      <c r="I5" s="557"/>
      <c r="J5" s="557"/>
      <c r="K5" s="557"/>
      <c r="L5" s="557"/>
      <c r="M5" s="557"/>
      <c r="N5" s="557"/>
    </row>
    <row r="6" spans="1:14">
      <c r="A6" s="557"/>
      <c r="B6" s="557"/>
      <c r="C6" s="557"/>
      <c r="D6" s="557"/>
      <c r="E6" s="557"/>
      <c r="F6" s="557"/>
      <c r="G6" s="557"/>
      <c r="H6" s="557"/>
      <c r="I6" s="557"/>
      <c r="J6" s="557"/>
      <c r="K6" s="557"/>
      <c r="L6" s="557"/>
      <c r="M6" s="557"/>
      <c r="N6" s="557"/>
    </row>
    <row r="7" spans="1:14">
      <c r="A7" s="557"/>
      <c r="B7" s="557"/>
      <c r="C7" s="557"/>
      <c r="D7" s="557"/>
      <c r="E7" s="557"/>
      <c r="F7" s="557"/>
      <c r="G7" s="557"/>
      <c r="H7" s="557"/>
      <c r="I7" s="557"/>
      <c r="J7" s="557"/>
      <c r="K7" s="557"/>
      <c r="L7" s="557"/>
      <c r="M7" s="557"/>
      <c r="N7" s="557"/>
    </row>
    <row r="8" spans="1:14">
      <c r="A8" s="557"/>
      <c r="B8" s="557"/>
      <c r="C8" s="557"/>
      <c r="D8" s="557"/>
      <c r="E8" s="557"/>
      <c r="F8" s="557"/>
      <c r="G8" s="557"/>
      <c r="H8" s="557"/>
      <c r="I8" s="557"/>
      <c r="J8" s="557"/>
      <c r="K8" s="557"/>
      <c r="L8" s="557"/>
      <c r="M8" s="557"/>
      <c r="N8" s="557"/>
    </row>
    <row r="9" spans="1:14">
      <c r="A9" s="557"/>
      <c r="B9" s="557"/>
      <c r="C9" s="557"/>
      <c r="D9" s="557"/>
      <c r="E9" s="557"/>
      <c r="F9" s="557"/>
      <c r="G9" s="557"/>
      <c r="H9" s="557"/>
      <c r="I9" s="557"/>
      <c r="J9" s="557"/>
      <c r="K9" s="557"/>
      <c r="L9" s="557"/>
      <c r="M9" s="557"/>
      <c r="N9" s="557"/>
    </row>
    <row r="10" spans="1:14">
      <c r="A10" s="557"/>
      <c r="B10" s="557"/>
      <c r="C10" s="557"/>
      <c r="D10" s="557"/>
      <c r="E10" s="557"/>
      <c r="F10" s="557"/>
      <c r="G10" s="557"/>
      <c r="H10" s="557"/>
      <c r="I10" s="557"/>
      <c r="J10" s="557"/>
      <c r="K10" s="557"/>
      <c r="L10" s="557"/>
      <c r="M10" s="557"/>
      <c r="N10" s="557"/>
    </row>
    <row r="11" spans="1:14">
      <c r="A11" s="557"/>
      <c r="B11" s="557"/>
      <c r="C11" s="557"/>
      <c r="D11" s="557"/>
      <c r="E11" s="557"/>
      <c r="F11" s="557"/>
      <c r="G11" s="557"/>
      <c r="H11" s="557"/>
      <c r="I11" s="557"/>
      <c r="J11" s="557"/>
      <c r="K11" s="557"/>
      <c r="L11" s="557"/>
      <c r="M11" s="557"/>
      <c r="N11" s="557"/>
    </row>
    <row r="12" spans="1:14">
      <c r="A12" s="557"/>
      <c r="B12" s="557"/>
      <c r="C12" s="557"/>
      <c r="D12" s="557"/>
      <c r="E12" s="557"/>
      <c r="F12" s="557"/>
      <c r="G12" s="557"/>
      <c r="H12" s="557"/>
      <c r="I12" s="557"/>
      <c r="J12" s="557"/>
      <c r="K12" s="557"/>
      <c r="L12" s="557"/>
      <c r="M12" s="557"/>
      <c r="N12" s="557"/>
    </row>
    <row r="13" spans="1:14">
      <c r="A13" s="557"/>
      <c r="B13" s="557"/>
      <c r="C13" s="557"/>
      <c r="D13" s="557"/>
      <c r="E13" s="557"/>
      <c r="F13" s="557"/>
      <c r="G13" s="557"/>
      <c r="H13" s="557"/>
      <c r="I13" s="557"/>
      <c r="J13" s="557"/>
      <c r="K13" s="557"/>
      <c r="L13" s="557"/>
      <c r="M13" s="557"/>
      <c r="N13" s="557"/>
    </row>
    <row r="14" spans="1:14">
      <c r="A14" s="557"/>
      <c r="B14" s="557"/>
      <c r="C14" s="557"/>
      <c r="D14" s="557"/>
      <c r="E14" s="557"/>
      <c r="F14" s="557"/>
      <c r="G14" s="557"/>
      <c r="H14" s="557"/>
      <c r="I14" s="557"/>
      <c r="J14" s="557"/>
      <c r="K14" s="557"/>
      <c r="L14" s="557"/>
      <c r="M14" s="557"/>
      <c r="N14" s="557"/>
    </row>
    <row r="15" spans="1:14">
      <c r="A15" s="557"/>
      <c r="B15" s="557"/>
      <c r="C15" s="557"/>
      <c r="D15" s="557"/>
      <c r="E15" s="557"/>
      <c r="F15" s="557"/>
      <c r="G15" s="557"/>
      <c r="H15" s="557"/>
      <c r="I15" s="557"/>
      <c r="J15" s="557"/>
      <c r="K15" s="557"/>
      <c r="L15" s="557"/>
      <c r="M15" s="557"/>
      <c r="N15" s="557"/>
    </row>
    <row r="16" spans="1:14">
      <c r="A16" s="557"/>
      <c r="B16" s="557"/>
      <c r="C16" s="557"/>
      <c r="D16" s="557"/>
      <c r="E16" s="557"/>
      <c r="F16" s="557"/>
      <c r="G16" s="557"/>
      <c r="H16" s="557"/>
      <c r="I16" s="557"/>
      <c r="J16" s="557"/>
      <c r="K16" s="557"/>
      <c r="L16" s="557"/>
      <c r="M16" s="557"/>
      <c r="N16" s="557"/>
    </row>
    <row r="17" spans="1:14">
      <c r="A17" s="557"/>
      <c r="B17" s="557"/>
      <c r="C17" s="557"/>
      <c r="D17" s="557"/>
      <c r="E17" s="557"/>
      <c r="F17" s="557"/>
      <c r="G17" s="557"/>
      <c r="H17" s="557"/>
      <c r="I17" s="557"/>
      <c r="J17" s="557"/>
      <c r="K17" s="557"/>
      <c r="L17" s="557"/>
      <c r="M17" s="557"/>
      <c r="N17" s="557"/>
    </row>
    <row r="18" spans="1:14">
      <c r="A18" s="557"/>
      <c r="B18" s="557"/>
      <c r="C18" s="557"/>
      <c r="D18" s="557"/>
      <c r="E18" s="557"/>
      <c r="F18" s="557"/>
      <c r="G18" s="557"/>
      <c r="H18" s="557"/>
      <c r="I18" s="557"/>
      <c r="J18" s="557"/>
      <c r="K18" s="557"/>
      <c r="L18" s="557"/>
      <c r="M18" s="557"/>
      <c r="N18" s="557"/>
    </row>
    <row r="19" spans="1:14">
      <c r="A19" s="557"/>
      <c r="B19" s="557"/>
      <c r="C19" s="557"/>
      <c r="D19" s="557"/>
      <c r="E19" s="557"/>
      <c r="F19" s="557"/>
      <c r="G19" s="557"/>
      <c r="H19" s="557"/>
      <c r="I19" s="557"/>
      <c r="J19" s="557"/>
      <c r="K19" s="557"/>
      <c r="L19" s="557"/>
      <c r="M19" s="557"/>
      <c r="N19" s="557"/>
    </row>
    <row r="20" spans="1:14">
      <c r="A20" s="557"/>
      <c r="B20" s="557"/>
      <c r="C20" s="557"/>
      <c r="D20" s="557"/>
      <c r="E20" s="557"/>
      <c r="F20" s="557"/>
      <c r="G20" s="557"/>
      <c r="H20" s="557"/>
      <c r="I20" s="557"/>
      <c r="J20" s="557"/>
      <c r="K20" s="557"/>
      <c r="L20" s="557"/>
      <c r="M20" s="557"/>
      <c r="N20" s="557"/>
    </row>
    <row r="21" spans="1:14">
      <c r="A21" s="557"/>
      <c r="B21" s="557"/>
      <c r="C21" s="557"/>
      <c r="D21" s="557"/>
      <c r="E21" s="557"/>
      <c r="F21" s="557"/>
      <c r="G21" s="557"/>
      <c r="H21" s="557"/>
      <c r="I21" s="557"/>
      <c r="J21" s="557"/>
      <c r="K21" s="557"/>
      <c r="L21" s="557"/>
      <c r="M21" s="557"/>
      <c r="N21" s="557"/>
    </row>
    <row r="22" spans="1:14">
      <c r="A22" s="557"/>
      <c r="B22" s="557"/>
      <c r="C22" s="557"/>
      <c r="D22" s="557"/>
      <c r="E22" s="557"/>
      <c r="F22" s="557"/>
      <c r="G22" s="557"/>
      <c r="H22" s="557"/>
      <c r="I22" s="557"/>
      <c r="J22" s="557"/>
      <c r="K22" s="557"/>
      <c r="L22" s="557"/>
      <c r="M22" s="557"/>
      <c r="N22" s="557"/>
    </row>
    <row r="23" spans="1:14">
      <c r="A23" s="557"/>
      <c r="B23" s="557"/>
      <c r="C23" s="557"/>
      <c r="D23" s="557"/>
      <c r="E23" s="557"/>
      <c r="F23" s="557"/>
      <c r="G23" s="557"/>
      <c r="H23" s="557"/>
      <c r="I23" s="557"/>
      <c r="J23" s="557"/>
      <c r="K23" s="557"/>
      <c r="L23" s="557"/>
      <c r="M23" s="557"/>
      <c r="N23" s="557"/>
    </row>
    <row r="24" spans="1:14">
      <c r="A24" s="557"/>
      <c r="B24" s="557"/>
      <c r="C24" s="557"/>
      <c r="D24" s="557"/>
      <c r="E24" s="557"/>
      <c r="F24" s="557"/>
      <c r="G24" s="557"/>
      <c r="H24" s="557"/>
      <c r="I24" s="557"/>
      <c r="J24" s="557"/>
      <c r="K24" s="557"/>
      <c r="L24" s="557"/>
      <c r="M24" s="557"/>
      <c r="N24" s="557"/>
    </row>
    <row r="25" spans="1:14">
      <c r="A25" s="557"/>
      <c r="B25" s="557"/>
      <c r="C25" s="557"/>
      <c r="D25" s="557"/>
      <c r="E25" s="557"/>
      <c r="F25" s="557"/>
      <c r="G25" s="557"/>
      <c r="H25" s="557"/>
      <c r="I25" s="557"/>
      <c r="J25" s="557"/>
      <c r="K25" s="557"/>
      <c r="L25" s="557"/>
      <c r="M25" s="557"/>
      <c r="N25" s="557"/>
    </row>
    <row r="26" spans="1:14">
      <c r="A26" s="557"/>
      <c r="B26" s="557"/>
      <c r="C26" s="557"/>
      <c r="D26" s="557"/>
      <c r="E26" s="557"/>
      <c r="F26" s="557"/>
      <c r="G26" s="557"/>
      <c r="H26" s="557"/>
      <c r="I26" s="557"/>
      <c r="J26" s="557"/>
      <c r="K26" s="557"/>
      <c r="L26" s="557"/>
      <c r="M26" s="557"/>
      <c r="N26" s="557"/>
    </row>
    <row r="27" spans="1:14">
      <c r="A27" s="557"/>
      <c r="B27" s="557"/>
      <c r="C27" s="557"/>
      <c r="D27" s="557"/>
      <c r="E27" s="557"/>
      <c r="F27" s="557"/>
      <c r="G27" s="557"/>
      <c r="H27" s="557"/>
      <c r="I27" s="557"/>
      <c r="J27" s="557"/>
      <c r="K27" s="557"/>
      <c r="L27" s="557"/>
      <c r="M27" s="557"/>
      <c r="N27" s="557"/>
    </row>
    <row r="28" spans="1:14">
      <c r="A28" s="557"/>
      <c r="B28" s="557"/>
      <c r="C28" s="557"/>
      <c r="D28" s="557"/>
      <c r="E28" s="557"/>
      <c r="F28" s="557"/>
      <c r="G28" s="557"/>
      <c r="H28" s="557"/>
      <c r="I28" s="557"/>
      <c r="J28" s="557"/>
      <c r="K28" s="557"/>
      <c r="L28" s="557"/>
      <c r="M28" s="557"/>
      <c r="N28" s="557"/>
    </row>
    <row r="29" spans="1:14">
      <c r="A29" s="557"/>
      <c r="B29" s="557"/>
      <c r="C29" s="557"/>
      <c r="D29" s="557"/>
      <c r="E29" s="557"/>
      <c r="F29" s="557"/>
      <c r="G29" s="557"/>
      <c r="H29" s="557"/>
      <c r="I29" s="557"/>
      <c r="J29" s="557"/>
      <c r="K29" s="557"/>
      <c r="L29" s="557"/>
      <c r="M29" s="557"/>
      <c r="N29" s="557"/>
    </row>
    <row r="30" spans="1:14">
      <c r="A30" s="557"/>
      <c r="B30" s="557"/>
      <c r="C30" s="557"/>
      <c r="D30" s="557"/>
      <c r="E30" s="557"/>
      <c r="F30" s="557"/>
      <c r="G30" s="557"/>
      <c r="H30" s="557"/>
      <c r="I30" s="557"/>
      <c r="J30" s="557"/>
      <c r="K30" s="557"/>
      <c r="L30" s="557"/>
      <c r="M30" s="557"/>
      <c r="N30" s="557"/>
    </row>
    <row r="31" spans="1:14">
      <c r="A31" s="557"/>
      <c r="B31" s="557"/>
      <c r="C31" s="557"/>
      <c r="D31" s="557"/>
      <c r="E31" s="557"/>
      <c r="F31" s="557"/>
      <c r="G31" s="557"/>
      <c r="H31" s="557"/>
      <c r="I31" s="557"/>
      <c r="J31" s="557"/>
      <c r="K31" s="557"/>
      <c r="L31" s="557"/>
      <c r="M31" s="557"/>
      <c r="N31" s="557"/>
    </row>
    <row r="32" spans="1:14">
      <c r="A32" s="557"/>
      <c r="B32" s="557"/>
      <c r="C32" s="557"/>
      <c r="D32" s="557"/>
      <c r="E32" s="557"/>
      <c r="F32" s="557"/>
      <c r="G32" s="557"/>
      <c r="H32" s="557"/>
      <c r="I32" s="557"/>
      <c r="J32" s="557"/>
      <c r="K32" s="557"/>
      <c r="L32" s="557"/>
      <c r="M32" s="557"/>
      <c r="N32" s="557"/>
    </row>
    <row r="33" spans="1:14">
      <c r="A33" s="557"/>
      <c r="B33" s="557"/>
      <c r="C33" s="557"/>
      <c r="D33" s="557"/>
      <c r="E33" s="557"/>
      <c r="F33" s="557"/>
      <c r="G33" s="557"/>
      <c r="H33" s="557"/>
      <c r="I33" s="557"/>
      <c r="J33" s="557"/>
      <c r="K33" s="557"/>
      <c r="L33" s="557"/>
      <c r="M33" s="557"/>
      <c r="N33" s="557"/>
    </row>
    <row r="34" spans="1:14">
      <c r="A34" s="557"/>
      <c r="B34" s="557"/>
      <c r="C34" s="557"/>
      <c r="D34" s="557"/>
      <c r="E34" s="557"/>
      <c r="F34" s="557"/>
      <c r="G34" s="557"/>
      <c r="H34" s="557"/>
      <c r="I34" s="557"/>
      <c r="J34" s="557"/>
      <c r="K34" s="557"/>
      <c r="L34" s="557"/>
      <c r="M34" s="557"/>
      <c r="N34" s="557"/>
    </row>
    <row r="35" spans="1:14">
      <c r="A35" s="557"/>
      <c r="B35" s="557"/>
      <c r="C35" s="557"/>
      <c r="D35" s="557"/>
      <c r="E35" s="557"/>
      <c r="F35" s="557"/>
      <c r="G35" s="557"/>
      <c r="H35" s="557"/>
      <c r="I35" s="557"/>
      <c r="J35" s="557"/>
      <c r="K35" s="557"/>
      <c r="L35" s="557"/>
      <c r="M35" s="557"/>
      <c r="N35" s="557"/>
    </row>
  </sheetData>
  <mergeCells count="1">
    <mergeCell ref="A1:N35"/>
  </mergeCells>
  <pageMargins left="0.75" right="0.75" top="1" bottom="1" header="0.5" footer="0.5"/>
  <pageSetup paperSize="9"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J22"/>
  <sheetViews>
    <sheetView workbookViewId="0">
      <selection activeCell="A1" sqref="A1"/>
    </sheetView>
  </sheetViews>
  <sheetFormatPr defaultColWidth="9" defaultRowHeight="14.4"/>
  <cols>
    <col min="2" max="2" width="12.75" customWidth="1"/>
    <col min="9" max="9" width="26.75" customWidth="1"/>
    <col min="10" max="10" width="4.75" customWidth="1"/>
  </cols>
  <sheetData>
    <row r="3" spans="1:10">
      <c r="A3" s="549" t="s">
        <v>1</v>
      </c>
      <c r="B3" s="549"/>
      <c r="C3" s="549"/>
      <c r="D3" s="549"/>
      <c r="E3" s="549"/>
      <c r="F3" s="549"/>
      <c r="G3" s="549"/>
      <c r="H3" s="549"/>
      <c r="I3" s="549"/>
      <c r="J3" s="549"/>
    </row>
    <row r="4" spans="1:10">
      <c r="A4" s="549"/>
      <c r="B4" s="549"/>
      <c r="C4" s="549"/>
      <c r="D4" s="549"/>
      <c r="E4" s="549"/>
      <c r="F4" s="549"/>
      <c r="G4" s="549"/>
      <c r="H4" s="549"/>
      <c r="I4" s="549"/>
      <c r="J4" s="549"/>
    </row>
    <row r="5" ht="18" customHeight="1"/>
    <row r="6" ht="18" customHeight="1"/>
    <row r="7" ht="30.75" customHeight="1" spans="1:10">
      <c r="B7" s="550" t="s">
        <v>2</v>
      </c>
      <c r="C7" s="550" t="s">
        <v>160</v>
      </c>
      <c r="J7" s="551">
        <v>1</v>
      </c>
    </row>
    <row r="8" ht="30.75" customHeight="1" spans="1:10">
      <c r="B8" s="552" t="s">
        <v>2</v>
      </c>
      <c r="C8" s="550" t="s">
        <v>161</v>
      </c>
      <c r="J8" s="551">
        <v>5</v>
      </c>
    </row>
    <row r="9" ht="30.75" customHeight="1" spans="1:10">
      <c r="B9" s="552" t="s">
        <v>5</v>
      </c>
      <c r="C9" s="553" t="s">
        <v>162</v>
      </c>
      <c r="D9" s="554"/>
      <c r="E9" s="554"/>
      <c r="F9" s="554"/>
      <c r="G9" s="554"/>
      <c r="H9" s="554"/>
      <c r="I9" s="554"/>
      <c r="J9" s="555">
        <v>21</v>
      </c>
    </row>
    <row r="10" ht="30.75" customHeight="1" spans="1:10">
      <c r="B10" s="552" t="s">
        <v>7</v>
      </c>
      <c r="C10" s="553" t="s">
        <v>163</v>
      </c>
      <c r="D10" s="554"/>
      <c r="E10" s="554"/>
      <c r="F10" s="554"/>
      <c r="G10" s="554"/>
      <c r="H10" s="554"/>
      <c r="I10" s="554"/>
      <c r="J10" s="555">
        <v>25</v>
      </c>
    </row>
    <row r="11" ht="30.75" customHeight="1" spans="1:10">
      <c r="B11" s="552" t="s">
        <v>9</v>
      </c>
      <c r="C11" s="553" t="s">
        <v>164</v>
      </c>
      <c r="D11" s="554"/>
      <c r="E11" s="554"/>
      <c r="F11" s="554"/>
      <c r="G11" s="554"/>
      <c r="H11" s="554"/>
      <c r="I11" s="554"/>
      <c r="J11" s="555">
        <v>28</v>
      </c>
    </row>
    <row r="12" ht="30.75" customHeight="1" spans="1:10">
      <c r="B12" s="552" t="s">
        <v>11</v>
      </c>
      <c r="C12" s="553" t="s">
        <v>165</v>
      </c>
      <c r="D12" s="554"/>
      <c r="E12" s="554"/>
      <c r="F12" s="554"/>
      <c r="G12" s="554"/>
      <c r="H12" s="554"/>
      <c r="I12" s="554"/>
      <c r="J12" s="555">
        <v>29</v>
      </c>
    </row>
    <row r="13" ht="30.75" customHeight="1" spans="1:10">
      <c r="B13" s="552" t="s">
        <v>13</v>
      </c>
      <c r="C13" s="553" t="s">
        <v>166</v>
      </c>
      <c r="D13" s="554"/>
      <c r="E13" s="554"/>
      <c r="F13" s="554"/>
      <c r="G13" s="554"/>
      <c r="H13" s="554"/>
      <c r="I13" s="554"/>
      <c r="J13" s="555">
        <v>30</v>
      </c>
    </row>
    <row r="14" ht="30.75" customHeight="1" spans="1:10">
      <c r="B14" s="552" t="s">
        <v>15</v>
      </c>
      <c r="C14" s="553" t="s">
        <v>167</v>
      </c>
      <c r="D14" s="554"/>
      <c r="E14" s="554"/>
      <c r="F14" s="554"/>
      <c r="G14" s="554"/>
      <c r="H14" s="554"/>
      <c r="I14" s="554"/>
      <c r="J14" s="555">
        <v>31</v>
      </c>
    </row>
    <row r="15" ht="30.75" customHeight="1" spans="1:10">
      <c r="B15" s="552" t="s">
        <v>17</v>
      </c>
      <c r="C15" s="550" t="s">
        <v>168</v>
      </c>
      <c r="D15" s="552"/>
      <c r="E15" s="552"/>
      <c r="F15" s="552"/>
      <c r="G15" s="552"/>
      <c r="H15" s="552"/>
      <c r="I15" s="552"/>
      <c r="J15" s="555">
        <v>32</v>
      </c>
    </row>
    <row r="16" ht="30.75" customHeight="1" spans="1:10">
      <c r="B16" s="552" t="s">
        <v>19</v>
      </c>
      <c r="C16" s="553" t="s">
        <v>169</v>
      </c>
      <c r="D16" s="554"/>
      <c r="E16" s="554"/>
      <c r="F16" s="554"/>
      <c r="G16" s="554"/>
      <c r="H16" s="554"/>
      <c r="I16" s="554"/>
      <c r="J16" s="555">
        <v>55</v>
      </c>
    </row>
    <row r="17" ht="30.75" customHeight="1" spans="2:10">
      <c r="B17" s="552" t="s">
        <v>21</v>
      </c>
      <c r="C17" s="553" t="s">
        <v>170</v>
      </c>
      <c r="D17" s="554"/>
      <c r="E17" s="554"/>
      <c r="F17" s="554"/>
      <c r="G17" s="554"/>
      <c r="H17" s="554"/>
      <c r="I17" s="554"/>
      <c r="J17" s="555">
        <v>61</v>
      </c>
    </row>
    <row r="18" ht="30.75" customHeight="1" spans="2:10">
      <c r="B18" s="552" t="s">
        <v>171</v>
      </c>
      <c r="C18" s="553" t="s">
        <v>172</v>
      </c>
      <c r="D18" s="554"/>
      <c r="E18" s="554"/>
      <c r="F18" s="554"/>
      <c r="G18" s="554"/>
      <c r="H18" s="554"/>
      <c r="I18" s="554"/>
      <c r="J18" s="555">
        <v>63</v>
      </c>
    </row>
    <row r="19" ht="23.25" customHeight="1" spans="2:10">
      <c r="B19" s="552" t="s">
        <v>173</v>
      </c>
      <c r="C19" s="553" t="s">
        <v>174</v>
      </c>
      <c r="J19" s="555">
        <v>64</v>
      </c>
    </row>
    <row r="20" ht="31.5" customHeight="1" spans="2:10">
      <c r="B20" s="552" t="s">
        <v>175</v>
      </c>
      <c r="C20" s="553" t="s">
        <v>176</v>
      </c>
      <c r="J20" s="555">
        <v>65</v>
      </c>
    </row>
    <row r="21" ht="27" customHeight="1" spans="2:10">
      <c r="B21" s="552" t="s">
        <v>177</v>
      </c>
      <c r="C21" s="553" t="s">
        <v>178</v>
      </c>
      <c r="J21" s="555">
        <v>66</v>
      </c>
    </row>
    <row r="22" ht="28.5" customHeight="1" spans="2:10">
      <c r="B22" s="552" t="s">
        <v>179</v>
      </c>
      <c r="C22" s="553" t="s">
        <v>180</v>
      </c>
      <c r="J22" s="555">
        <v>67</v>
      </c>
    </row>
  </sheetData>
  <mergeCells count="13">
    <mergeCell ref="C9:I9"/>
    <mergeCell ref="C10:I10"/>
    <mergeCell ref="C11:I11"/>
    <mergeCell ref="C12:I12"/>
    <mergeCell ref="C13:I13"/>
    <mergeCell ref="C14:I14"/>
    <mergeCell ref="C17:I17"/>
    <mergeCell ref="C18:I18"/>
    <mergeCell ref="C19:I19"/>
    <mergeCell ref="C20:I20"/>
    <mergeCell ref="C21:I21"/>
    <mergeCell ref="C22:I22"/>
    <mergeCell ref="A3:J4"/>
  </mergeCells>
  <printOptions horizontalCentered="1"/>
  <pageMargins left="0.748031" right="0.748031" top="0.984252" bottom="0.984252" header="0.511811" footer="0.511811"/>
  <pageSetup paperSize="9" orientation="landscape" horizontalDpi="600" verticalDpi="6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2025年咸宁高新区预算执行情况表  "/>
  <dimension ref="A1:E70"/>
  <sheetViews>
    <sheetView workbookViewId="0">
      <selection activeCell="A1" sqref="A1:E1"/>
    </sheetView>
  </sheetViews>
  <sheetFormatPr defaultColWidth="9" defaultRowHeight="14.4" outlineLevelCol="4"/>
  <cols>
    <col min="1" max="1" width="38.1296296296296" customWidth="1"/>
    <col min="2" max="2" width="16.75" customWidth="1"/>
    <col min="3" max="3" width="17.6296296296296" customWidth="1"/>
    <col min="4" max="4" width="18.3796296296296" customWidth="1"/>
    <col min="5" max="5" width="22.75" customWidth="1"/>
    <col min="9" max="9" width="9.37962962962963"/>
    <col min="11" max="11" width="9.37962962962963"/>
  </cols>
  <sheetData>
    <row r="1" ht="25.8" spans="1:5">
      <c r="A1" s="489" t="s">
        <v>181</v>
      </c>
      <c r="B1" s="490"/>
      <c r="C1" s="490"/>
      <c r="D1" s="490"/>
      <c r="E1" s="490"/>
    </row>
    <row r="2" ht="16.35" spans="1:5">
      <c r="A2" s="491" t="s">
        <v>182</v>
      </c>
      <c r="B2" s="492" t="s">
        <v>100</v>
      </c>
      <c r="C2" s="492"/>
      <c r="D2" s="492"/>
      <c r="E2" s="492"/>
    </row>
    <row r="3" ht="31.95" spans="1:5">
      <c r="A3" s="493" t="s">
        <v>24</v>
      </c>
      <c r="B3" s="494" t="s">
        <v>183</v>
      </c>
      <c r="C3" s="494" t="s">
        <v>184</v>
      </c>
      <c r="D3" s="495" t="s">
        <v>27</v>
      </c>
      <c r="E3" s="496" t="s">
        <v>28</v>
      </c>
    </row>
    <row r="4" ht="27" customHeight="1" spans="1:5">
      <c r="A4" s="497" t="s">
        <v>29</v>
      </c>
      <c r="B4" s="498">
        <f>B5+B33</f>
        <v>416132</v>
      </c>
      <c r="C4" s="498">
        <f>C5+C33</f>
        <v>539144.5</v>
      </c>
      <c r="D4" s="498">
        <f t="shared" ref="D4:D11" si="0">C4-B4</f>
        <v>123012.5</v>
      </c>
      <c r="E4" s="542">
        <f>D4/B4</f>
        <v>0.295609325886978</v>
      </c>
    </row>
    <row r="5" ht="36" customHeight="1" spans="1:5">
      <c r="A5" s="500" t="s">
        <v>30</v>
      </c>
      <c r="B5" s="501">
        <f>SUM(B6,B7,B32)</f>
        <v>294801</v>
      </c>
      <c r="C5" s="501">
        <f>SUM(C6,C7,C32)</f>
        <v>376993.5</v>
      </c>
      <c r="D5" s="502">
        <f t="shared" si="0"/>
        <v>82192.5</v>
      </c>
      <c r="E5" s="503">
        <f t="shared" ref="E5:E11" si="1">D5/B5*100</f>
        <v>27.880672046567</v>
      </c>
    </row>
    <row r="6" ht="18" customHeight="1" spans="1:5">
      <c r="A6" s="504" t="s">
        <v>31</v>
      </c>
      <c r="B6" s="502">
        <v>122241</v>
      </c>
      <c r="C6" s="502">
        <f>C9+C10/0.4*0.6+C11/0.4*0.6</f>
        <v>155930.5</v>
      </c>
      <c r="D6" s="502">
        <f t="shared" si="0"/>
        <v>33689.5</v>
      </c>
      <c r="E6" s="503">
        <f t="shared" si="1"/>
        <v>27.5599021604863</v>
      </c>
    </row>
    <row r="7" ht="18" customHeight="1" spans="1:5">
      <c r="A7" s="504" t="s">
        <v>32</v>
      </c>
      <c r="B7" s="501">
        <f>SUM(B8,B23)</f>
        <v>172560</v>
      </c>
      <c r="C7" s="501">
        <f>SUM(C8,C23)</f>
        <v>221063</v>
      </c>
      <c r="D7" s="502">
        <f t="shared" si="0"/>
        <v>48503</v>
      </c>
      <c r="E7" s="503">
        <f t="shared" si="1"/>
        <v>28.1079044969866</v>
      </c>
    </row>
    <row r="8" ht="24" customHeight="1" spans="1:5">
      <c r="A8" s="504" t="s">
        <v>33</v>
      </c>
      <c r="B8" s="505">
        <f>SUM(B9:B22)</f>
        <v>150953</v>
      </c>
      <c r="C8" s="505">
        <f>SUM(C9:C22)</f>
        <v>181755</v>
      </c>
      <c r="D8" s="502">
        <f t="shared" si="0"/>
        <v>30802</v>
      </c>
      <c r="E8" s="503">
        <f t="shared" si="1"/>
        <v>20.4050267301743</v>
      </c>
    </row>
    <row r="9" ht="18" customHeight="1" spans="1:5">
      <c r="A9" s="506" t="s">
        <v>34</v>
      </c>
      <c r="B9" s="243">
        <v>57602</v>
      </c>
      <c r="C9" s="243">
        <v>83542</v>
      </c>
      <c r="D9" s="502">
        <f t="shared" si="0"/>
        <v>25940</v>
      </c>
      <c r="E9" s="503">
        <f t="shared" si="1"/>
        <v>45.033158570883</v>
      </c>
    </row>
    <row r="10" ht="18" customHeight="1" spans="1:5">
      <c r="A10" s="506" t="s">
        <v>35</v>
      </c>
      <c r="B10" s="243">
        <v>40159</v>
      </c>
      <c r="C10" s="243">
        <v>42358</v>
      </c>
      <c r="D10" s="502">
        <f t="shared" si="0"/>
        <v>2199</v>
      </c>
      <c r="E10" s="503">
        <f t="shared" si="1"/>
        <v>5.47573395751886</v>
      </c>
    </row>
    <row r="11" ht="18" customHeight="1" spans="1:5">
      <c r="A11" s="506" t="s">
        <v>36</v>
      </c>
      <c r="B11" s="243">
        <v>2933</v>
      </c>
      <c r="C11" s="243">
        <v>5901</v>
      </c>
      <c r="D11" s="502">
        <f t="shared" si="0"/>
        <v>2968</v>
      </c>
      <c r="E11" s="503">
        <f t="shared" si="1"/>
        <v>101.193317422434</v>
      </c>
    </row>
    <row r="12" ht="18" customHeight="1" spans="1:5">
      <c r="A12" s="506" t="s">
        <v>37</v>
      </c>
      <c r="B12" s="543"/>
      <c r="C12" s="509">
        <v>73</v>
      </c>
      <c r="D12" s="502"/>
      <c r="E12" s="503"/>
    </row>
    <row r="13" ht="18" customHeight="1" spans="1:5">
      <c r="A13" s="506" t="s">
        <v>185</v>
      </c>
      <c r="B13" s="243">
        <v>7489</v>
      </c>
      <c r="C13" s="243">
        <v>11140</v>
      </c>
      <c r="D13" s="502">
        <f t="shared" ref="D13:D21" si="2">C13-B13</f>
        <v>3651</v>
      </c>
      <c r="E13" s="503">
        <f t="shared" ref="E13:E21" si="3">D13/B13*100</f>
        <v>48.7515022032314</v>
      </c>
    </row>
    <row r="14" ht="18" customHeight="1" spans="1:5">
      <c r="A14" s="506" t="s">
        <v>39</v>
      </c>
      <c r="B14" s="243">
        <v>7689</v>
      </c>
      <c r="C14" s="243">
        <v>10783</v>
      </c>
      <c r="D14" s="502">
        <f t="shared" si="2"/>
        <v>3094</v>
      </c>
      <c r="E14" s="503">
        <f t="shared" si="3"/>
        <v>40.2393029002471</v>
      </c>
    </row>
    <row r="15" ht="18" customHeight="1" spans="1:5">
      <c r="A15" s="506" t="s">
        <v>40</v>
      </c>
      <c r="B15" s="243">
        <v>2483</v>
      </c>
      <c r="C15" s="243">
        <v>2982</v>
      </c>
      <c r="D15" s="502">
        <f t="shared" si="2"/>
        <v>499</v>
      </c>
      <c r="E15" s="503">
        <f t="shared" si="3"/>
        <v>20.0966572694321</v>
      </c>
    </row>
    <row r="16" ht="18" customHeight="1" spans="1:5">
      <c r="A16" s="506" t="s">
        <v>41</v>
      </c>
      <c r="B16" s="243">
        <v>5371</v>
      </c>
      <c r="C16" s="243">
        <v>7108</v>
      </c>
      <c r="D16" s="502">
        <f t="shared" si="2"/>
        <v>1737</v>
      </c>
      <c r="E16" s="503">
        <f t="shared" si="3"/>
        <v>32.3403463042264</v>
      </c>
    </row>
    <row r="17" ht="18" customHeight="1" spans="1:5">
      <c r="A17" s="506" t="s">
        <v>42</v>
      </c>
      <c r="B17" s="243">
        <v>2165</v>
      </c>
      <c r="C17" s="243">
        <v>3142</v>
      </c>
      <c r="D17" s="502">
        <f t="shared" si="2"/>
        <v>977</v>
      </c>
      <c r="E17" s="503">
        <f t="shared" si="3"/>
        <v>45.1270207852194</v>
      </c>
    </row>
    <row r="18" ht="18" customHeight="1" spans="1:5">
      <c r="A18" s="506" t="s">
        <v>43</v>
      </c>
      <c r="B18" s="510">
        <v>15</v>
      </c>
      <c r="C18" s="510">
        <v>44</v>
      </c>
      <c r="D18" s="502">
        <f t="shared" si="2"/>
        <v>29</v>
      </c>
      <c r="E18" s="503">
        <f t="shared" si="3"/>
        <v>193.333333333333</v>
      </c>
    </row>
    <row r="19" ht="18" customHeight="1" spans="1:5">
      <c r="A19" s="506" t="s">
        <v>44</v>
      </c>
      <c r="B19" s="243">
        <v>18791</v>
      </c>
      <c r="C19" s="243">
        <v>9379</v>
      </c>
      <c r="D19" s="502">
        <f t="shared" si="2"/>
        <v>-9412</v>
      </c>
      <c r="E19" s="503">
        <f t="shared" si="3"/>
        <v>-50.0878079931882</v>
      </c>
    </row>
    <row r="20" ht="18" customHeight="1" spans="1:5">
      <c r="A20" s="506" t="s">
        <v>45</v>
      </c>
      <c r="B20" s="243">
        <v>6092</v>
      </c>
      <c r="C20" s="243">
        <v>5147</v>
      </c>
      <c r="D20" s="502">
        <f t="shared" si="2"/>
        <v>-945</v>
      </c>
      <c r="E20" s="503">
        <f t="shared" si="3"/>
        <v>-15.5121470781353</v>
      </c>
    </row>
    <row r="21" ht="18" customHeight="1" spans="1:5">
      <c r="A21" s="506" t="s">
        <v>46</v>
      </c>
      <c r="B21" s="243">
        <v>164</v>
      </c>
      <c r="C21" s="243">
        <v>156</v>
      </c>
      <c r="D21" s="502">
        <f t="shared" si="2"/>
        <v>-8</v>
      </c>
      <c r="E21" s="503">
        <f t="shared" si="3"/>
        <v>-4.8780487804878</v>
      </c>
    </row>
    <row r="22" ht="18" customHeight="1" spans="1:5">
      <c r="A22" s="506" t="s">
        <v>47</v>
      </c>
      <c r="B22" s="511"/>
      <c r="C22" s="511"/>
      <c r="D22" s="502"/>
      <c r="E22" s="503"/>
    </row>
    <row r="23" ht="18" customHeight="1" spans="1:5">
      <c r="A23" s="504" t="s">
        <v>48</v>
      </c>
      <c r="B23" s="512">
        <f>SUM(B24:B31)</f>
        <v>21607</v>
      </c>
      <c r="C23" s="512">
        <f>SUM(C24:C31)</f>
        <v>39308</v>
      </c>
      <c r="D23" s="502">
        <f>C23-B23</f>
        <v>17701</v>
      </c>
      <c r="E23" s="503">
        <f>D23/B23*100</f>
        <v>81.922525107604</v>
      </c>
    </row>
    <row r="24" ht="18" customHeight="1" spans="1:5">
      <c r="A24" s="506" t="s">
        <v>49</v>
      </c>
      <c r="B24" s="510">
        <v>10531</v>
      </c>
      <c r="C24" s="510">
        <v>12026</v>
      </c>
      <c r="D24" s="502">
        <f>C24-B24</f>
        <v>1495</v>
      </c>
      <c r="E24" s="503">
        <f>D24/B24*100</f>
        <v>14.1961826986991</v>
      </c>
    </row>
    <row r="25" ht="18" customHeight="1" spans="1:5">
      <c r="A25" s="506" t="s">
        <v>50</v>
      </c>
      <c r="B25" s="514"/>
      <c r="C25" s="514"/>
      <c r="D25" s="502"/>
      <c r="E25" s="503"/>
    </row>
    <row r="26" ht="18" customHeight="1" spans="1:5">
      <c r="A26" s="506" t="s">
        <v>51</v>
      </c>
      <c r="B26" s="510">
        <v>3179</v>
      </c>
      <c r="C26" s="510">
        <v>77</v>
      </c>
      <c r="D26" s="502">
        <f>C26-B26</f>
        <v>-3102</v>
      </c>
      <c r="E26" s="503">
        <f>D26/B26*100</f>
        <v>-97.5778546712803</v>
      </c>
    </row>
    <row r="27" ht="18" customHeight="1" spans="1:5">
      <c r="A27" s="506" t="s">
        <v>52</v>
      </c>
      <c r="B27" s="514"/>
      <c r="C27" s="514"/>
      <c r="D27" s="502"/>
      <c r="E27" s="503"/>
    </row>
    <row r="28" ht="18" customHeight="1" spans="1:5">
      <c r="A28" s="515" t="s">
        <v>53</v>
      </c>
      <c r="B28" s="510">
        <v>4897</v>
      </c>
      <c r="C28" s="510">
        <v>27205</v>
      </c>
      <c r="D28" s="502">
        <f>C28-B28</f>
        <v>22308</v>
      </c>
      <c r="E28" s="503">
        <f>D28/B28*100</f>
        <v>455.54421074127</v>
      </c>
    </row>
    <row r="29" ht="18" customHeight="1" spans="1:5">
      <c r="A29" s="515" t="s">
        <v>54</v>
      </c>
      <c r="B29" s="510">
        <v>3000</v>
      </c>
      <c r="C29" s="510"/>
      <c r="D29" s="502">
        <f>C29-B29</f>
        <v>-3000</v>
      </c>
      <c r="E29" s="503"/>
    </row>
    <row r="30" ht="18" customHeight="1" spans="1:5">
      <c r="A30" s="506" t="s">
        <v>55</v>
      </c>
      <c r="B30" s="514"/>
      <c r="C30" s="514"/>
      <c r="D30" s="502"/>
      <c r="E30" s="503"/>
    </row>
    <row r="31" ht="18" customHeight="1" spans="1:5">
      <c r="A31" s="506" t="s">
        <v>56</v>
      </c>
      <c r="B31" s="514"/>
      <c r="C31" s="514"/>
      <c r="D31" s="502"/>
      <c r="E31" s="503"/>
    </row>
    <row r="32" ht="18" customHeight="1" spans="1:5">
      <c r="A32" s="504" t="s">
        <v>57</v>
      </c>
      <c r="B32" s="502"/>
      <c r="C32" s="502"/>
      <c r="D32" s="502"/>
      <c r="E32" s="503"/>
    </row>
    <row r="33" ht="27" customHeight="1" spans="1:5">
      <c r="A33" s="504" t="s">
        <v>58</v>
      </c>
      <c r="B33" s="501">
        <f>SUM(B34:B38)</f>
        <v>121331</v>
      </c>
      <c r="C33" s="501">
        <f>SUM(C34:C38)</f>
        <v>162151</v>
      </c>
      <c r="D33" s="502">
        <f>C33-B33</f>
        <v>40820</v>
      </c>
      <c r="E33" s="503">
        <f>D33/B33*100</f>
        <v>33.6435041333212</v>
      </c>
    </row>
    <row r="34" ht="18" customHeight="1" spans="1:5">
      <c r="A34" s="536" t="s">
        <v>59</v>
      </c>
      <c r="B34" s="518">
        <v>93208</v>
      </c>
      <c r="C34" s="518">
        <v>71086</v>
      </c>
      <c r="D34" s="502">
        <f>C34-B34</f>
        <v>-22122</v>
      </c>
      <c r="E34" s="503">
        <f>D34/B34*100</f>
        <v>-23.7340142477041</v>
      </c>
    </row>
    <row r="35" ht="18" customHeight="1" spans="1:5">
      <c r="A35" s="504" t="s">
        <v>60</v>
      </c>
      <c r="B35" s="518">
        <v>21068</v>
      </c>
      <c r="C35" s="518">
        <v>84342</v>
      </c>
      <c r="D35" s="502">
        <f>C35-B35</f>
        <v>63274</v>
      </c>
      <c r="E35" s="503">
        <f>D35/B35*100</f>
        <v>300.33225745206</v>
      </c>
    </row>
    <row r="36" ht="18" customHeight="1" spans="1:5">
      <c r="A36" s="504" t="s">
        <v>186</v>
      </c>
      <c r="B36" s="520">
        <v>3823</v>
      </c>
      <c r="C36" s="520">
        <v>3812</v>
      </c>
      <c r="D36" s="501">
        <f>C36-B36</f>
        <v>-11</v>
      </c>
      <c r="E36" s="503">
        <f>D36/B36*100</f>
        <v>-0.287732147528119</v>
      </c>
    </row>
    <row r="37" ht="18" customHeight="1" spans="1:5">
      <c r="A37" s="522" t="s">
        <v>187</v>
      </c>
      <c r="B37" s="520"/>
      <c r="C37" s="520"/>
      <c r="D37" s="501"/>
      <c r="E37" s="503"/>
    </row>
    <row r="38" ht="18" customHeight="1" spans="1:5">
      <c r="A38" s="504" t="s">
        <v>188</v>
      </c>
      <c r="B38" s="524">
        <v>3232</v>
      </c>
      <c r="C38" s="524">
        <v>2911</v>
      </c>
      <c r="D38" s="502">
        <f t="shared" ref="D38:D53" si="4">C38-B38</f>
        <v>-321</v>
      </c>
      <c r="E38" s="503">
        <f>D38/B38*100</f>
        <v>-9.93193069306931</v>
      </c>
    </row>
    <row r="39" ht="34" customHeight="1" spans="1:5">
      <c r="A39" s="526" t="s">
        <v>63</v>
      </c>
      <c r="B39" s="544">
        <f>SUM(B40,B60,B64)</f>
        <v>416132</v>
      </c>
      <c r="C39" s="527">
        <f>C40+C60+C64</f>
        <v>539145.345</v>
      </c>
      <c r="D39" s="528">
        <f t="shared" si="4"/>
        <v>123013.345</v>
      </c>
      <c r="E39" s="529">
        <f>D39/B39*100</f>
        <v>29.5611356492651</v>
      </c>
    </row>
    <row r="40" ht="18" customHeight="1" spans="1:5">
      <c r="A40" s="504" t="s">
        <v>64</v>
      </c>
      <c r="B40" s="512">
        <f>SUM(B41:B59)</f>
        <v>56000</v>
      </c>
      <c r="C40" s="502">
        <f>SUM(C41:C59)</f>
        <v>73199</v>
      </c>
      <c r="D40" s="502">
        <f t="shared" si="4"/>
        <v>17199</v>
      </c>
      <c r="E40" s="503">
        <f>D40/B40*100</f>
        <v>30.7125</v>
      </c>
    </row>
    <row r="41" ht="18" customHeight="1" spans="1:5">
      <c r="A41" s="530" t="s">
        <v>189</v>
      </c>
      <c r="B41" s="518">
        <v>6223</v>
      </c>
      <c r="C41" s="519">
        <v>8692</v>
      </c>
      <c r="D41" s="502">
        <f t="shared" si="4"/>
        <v>2469</v>
      </c>
      <c r="E41" s="503">
        <f>D41/B41*100</f>
        <v>39.6753977181424</v>
      </c>
    </row>
    <row r="42" ht="18" customHeight="1" spans="1:5">
      <c r="A42" s="530" t="s">
        <v>190</v>
      </c>
      <c r="B42" s="518">
        <v>722</v>
      </c>
      <c r="C42" s="519">
        <v>429</v>
      </c>
      <c r="D42" s="502">
        <f t="shared" si="4"/>
        <v>-293</v>
      </c>
      <c r="E42" s="503">
        <f>D42/B42*100</f>
        <v>-40.5817174515235</v>
      </c>
    </row>
    <row r="43" ht="18" customHeight="1" spans="1:5">
      <c r="A43" s="530" t="s">
        <v>191</v>
      </c>
      <c r="B43" s="518">
        <v>0</v>
      </c>
      <c r="C43" s="519"/>
      <c r="D43" s="502">
        <f t="shared" si="4"/>
        <v>0</v>
      </c>
      <c r="E43" s="503"/>
    </row>
    <row r="44" ht="18" customHeight="1" spans="1:5">
      <c r="A44" s="530" t="s">
        <v>192</v>
      </c>
      <c r="B44" s="518">
        <v>20624</v>
      </c>
      <c r="C44" s="519">
        <v>31199</v>
      </c>
      <c r="D44" s="502">
        <f t="shared" si="4"/>
        <v>10575</v>
      </c>
      <c r="E44" s="503">
        <f>D44/B44*100</f>
        <v>51.2752133436773</v>
      </c>
    </row>
    <row r="45" ht="18" customHeight="1" spans="1:5">
      <c r="A45" s="506" t="s">
        <v>69</v>
      </c>
      <c r="B45" s="518">
        <v>0</v>
      </c>
      <c r="C45" s="519">
        <v>40</v>
      </c>
      <c r="D45" s="502">
        <f t="shared" si="4"/>
        <v>40</v>
      </c>
      <c r="E45" s="503"/>
    </row>
    <row r="46" ht="18" customHeight="1" spans="1:5">
      <c r="A46" s="530" t="s">
        <v>193</v>
      </c>
      <c r="B46" s="518">
        <v>103</v>
      </c>
      <c r="C46" s="519">
        <v>180</v>
      </c>
      <c r="D46" s="502">
        <f t="shared" si="4"/>
        <v>77</v>
      </c>
      <c r="E46" s="503">
        <f>D46/B46*100</f>
        <v>74.7572815533981</v>
      </c>
    </row>
    <row r="47" ht="18" customHeight="1" spans="1:5">
      <c r="A47" s="530" t="s">
        <v>194</v>
      </c>
      <c r="B47" s="518">
        <v>0</v>
      </c>
      <c r="C47" s="519"/>
      <c r="D47" s="502">
        <f t="shared" si="4"/>
        <v>0</v>
      </c>
      <c r="E47" s="503"/>
    </row>
    <row r="48" ht="18" customHeight="1" spans="1:5">
      <c r="A48" s="530" t="s">
        <v>195</v>
      </c>
      <c r="B48" s="518">
        <v>2738</v>
      </c>
      <c r="C48" s="519">
        <v>2871</v>
      </c>
      <c r="D48" s="502">
        <f t="shared" si="4"/>
        <v>133</v>
      </c>
      <c r="E48" s="503">
        <f>D48/B48*100</f>
        <v>4.85756026296567</v>
      </c>
    </row>
    <row r="49" ht="18" customHeight="1" spans="1:5">
      <c r="A49" s="532" t="s">
        <v>196</v>
      </c>
      <c r="B49" s="518">
        <v>1355</v>
      </c>
      <c r="C49" s="519">
        <v>1395</v>
      </c>
      <c r="D49" s="502">
        <f t="shared" si="4"/>
        <v>40</v>
      </c>
      <c r="E49" s="503">
        <f>D49/B49*100</f>
        <v>2.9520295202952</v>
      </c>
    </row>
    <row r="50" ht="18" customHeight="1" spans="1:5">
      <c r="A50" s="530" t="s">
        <v>197</v>
      </c>
      <c r="B50" s="518">
        <v>60</v>
      </c>
      <c r="C50" s="519">
        <v>50</v>
      </c>
      <c r="D50" s="502">
        <f t="shared" si="4"/>
        <v>-10</v>
      </c>
      <c r="E50" s="503">
        <f>D50/B50*100</f>
        <v>-16.6666666666667</v>
      </c>
    </row>
    <row r="51" ht="18" customHeight="1" spans="1:5">
      <c r="A51" s="530" t="s">
        <v>198</v>
      </c>
      <c r="B51" s="518">
        <v>22925</v>
      </c>
      <c r="C51" s="519">
        <v>26688</v>
      </c>
      <c r="D51" s="502">
        <f t="shared" si="4"/>
        <v>3763</v>
      </c>
      <c r="E51" s="503"/>
    </row>
    <row r="52" ht="18" customHeight="1" spans="1:5">
      <c r="A52" s="530" t="s">
        <v>199</v>
      </c>
      <c r="B52" s="518">
        <v>300</v>
      </c>
      <c r="C52" s="519">
        <v>100</v>
      </c>
      <c r="D52" s="502">
        <f t="shared" si="4"/>
        <v>-200</v>
      </c>
      <c r="E52" s="503">
        <f>D52/B52*100</f>
        <v>-66.6666666666667</v>
      </c>
    </row>
    <row r="53" ht="18" customHeight="1" spans="1:5">
      <c r="A53" s="506" t="s">
        <v>78</v>
      </c>
      <c r="B53" s="518">
        <v>0</v>
      </c>
      <c r="C53" s="519"/>
      <c r="D53" s="502">
        <f t="shared" si="4"/>
        <v>0</v>
      </c>
      <c r="E53" s="503"/>
    </row>
    <row r="54" ht="18" customHeight="1" spans="1:5">
      <c r="A54" s="506" t="s">
        <v>200</v>
      </c>
      <c r="B54" s="518">
        <v>37</v>
      </c>
      <c r="C54" s="519">
        <v>19</v>
      </c>
      <c r="D54" s="502"/>
      <c r="E54" s="503"/>
    </row>
    <row r="55" ht="18" customHeight="1" spans="1:5">
      <c r="A55" s="506" t="s">
        <v>80</v>
      </c>
      <c r="B55" s="518">
        <v>0</v>
      </c>
      <c r="C55" s="519"/>
      <c r="D55" s="502">
        <f>C55-B55</f>
        <v>0</v>
      </c>
      <c r="E55" s="503"/>
    </row>
    <row r="56" ht="18" customHeight="1" spans="1:5">
      <c r="A56" s="506" t="s">
        <v>201</v>
      </c>
      <c r="B56" s="518">
        <v>83</v>
      </c>
      <c r="C56" s="519">
        <v>100</v>
      </c>
      <c r="D56" s="502">
        <f>C56-B56</f>
        <v>17</v>
      </c>
      <c r="E56" s="503"/>
    </row>
    <row r="57" ht="18" customHeight="1" spans="1:5">
      <c r="A57" s="530" t="s">
        <v>202</v>
      </c>
      <c r="B57" s="518">
        <v>830</v>
      </c>
      <c r="C57" s="519">
        <v>1436</v>
      </c>
      <c r="D57" s="502">
        <f>C57-B57</f>
        <v>606</v>
      </c>
      <c r="E57" s="503">
        <f>D57/B57*100</f>
        <v>73.0120481927711</v>
      </c>
    </row>
    <row r="58" ht="18" customHeight="1" spans="1:5">
      <c r="A58" s="530" t="s">
        <v>84</v>
      </c>
      <c r="B58" s="518">
        <v>0</v>
      </c>
      <c r="C58" s="519"/>
      <c r="D58" s="502">
        <f>C58-B58</f>
        <v>0</v>
      </c>
      <c r="E58" s="503"/>
    </row>
    <row r="59" ht="18" customHeight="1" spans="1:5">
      <c r="A59" s="506" t="s">
        <v>83</v>
      </c>
      <c r="B59" s="518">
        <v>0</v>
      </c>
      <c r="C59" s="519"/>
      <c r="D59" s="502"/>
      <c r="E59" s="503"/>
    </row>
    <row r="60" ht="38" customHeight="1" spans="1:5">
      <c r="A60" s="504" t="s">
        <v>85</v>
      </c>
      <c r="B60" s="545">
        <f>SUM(B61:B63)</f>
        <v>238801</v>
      </c>
      <c r="C60" s="502">
        <f>C61+C62+C63</f>
        <v>303795.345</v>
      </c>
      <c r="D60" s="502">
        <f t="shared" ref="D60:D69" si="5">C60-B60</f>
        <v>64994.345</v>
      </c>
      <c r="E60" s="503">
        <f t="shared" ref="E60:E67" si="6">D60/B60*100</f>
        <v>27.216948421489</v>
      </c>
    </row>
    <row r="61" ht="18" customHeight="1" spans="1:5">
      <c r="A61" s="506" t="s">
        <v>86</v>
      </c>
      <c r="B61" s="520">
        <v>122241</v>
      </c>
      <c r="C61" s="519">
        <f>C6</f>
        <v>155930.5</v>
      </c>
      <c r="D61" s="502">
        <f t="shared" si="5"/>
        <v>33689.5</v>
      </c>
      <c r="E61" s="503">
        <f t="shared" si="6"/>
        <v>27.5599021604863</v>
      </c>
    </row>
    <row r="62" ht="18" customHeight="1" spans="1:5">
      <c r="A62" s="506" t="s">
        <v>87</v>
      </c>
      <c r="B62" s="520">
        <v>25376</v>
      </c>
      <c r="C62" s="519">
        <f>C9/0.5*0.08+C10/0.4*0.15+C11/0.4*0.15</f>
        <v>31463.845</v>
      </c>
      <c r="D62" s="502">
        <f t="shared" si="5"/>
        <v>6087.845</v>
      </c>
      <c r="E62" s="503">
        <f t="shared" si="6"/>
        <v>23.9905619482976</v>
      </c>
    </row>
    <row r="63" ht="15.6" spans="1:5">
      <c r="A63" s="506" t="s">
        <v>88</v>
      </c>
      <c r="B63" s="546">
        <v>91184</v>
      </c>
      <c r="C63" s="534">
        <v>116401</v>
      </c>
      <c r="D63" s="502">
        <f t="shared" si="5"/>
        <v>25217</v>
      </c>
      <c r="E63" s="503">
        <f t="shared" si="6"/>
        <v>27.6550710650991</v>
      </c>
    </row>
    <row r="64" ht="15.6" spans="1:5">
      <c r="A64" s="504" t="s">
        <v>90</v>
      </c>
      <c r="B64" s="545">
        <f>SUM(B65:B69)</f>
        <v>121331</v>
      </c>
      <c r="C64" s="502">
        <f>C65+C66+C67+C68+C69</f>
        <v>162151</v>
      </c>
      <c r="D64" s="502">
        <f t="shared" si="5"/>
        <v>40820</v>
      </c>
      <c r="E64" s="503">
        <f t="shared" si="6"/>
        <v>33.6435041333212</v>
      </c>
    </row>
    <row r="65" ht="18" customHeight="1" spans="1:5">
      <c r="A65" s="504" t="s">
        <v>203</v>
      </c>
      <c r="B65" s="518">
        <v>93493</v>
      </c>
      <c r="C65" s="520">
        <v>71103</v>
      </c>
      <c r="D65" s="502">
        <f t="shared" si="5"/>
        <v>-22390</v>
      </c>
      <c r="E65" s="503">
        <f t="shared" si="6"/>
        <v>-23.9483169862984</v>
      </c>
    </row>
    <row r="66" ht="18" customHeight="1" spans="1:5">
      <c r="A66" s="504" t="s">
        <v>204</v>
      </c>
      <c r="B66" s="518">
        <v>21104</v>
      </c>
      <c r="C66" s="520">
        <v>84342</v>
      </c>
      <c r="D66" s="502">
        <f t="shared" si="5"/>
        <v>63238</v>
      </c>
      <c r="E66" s="503">
        <f t="shared" si="6"/>
        <v>299.649355572403</v>
      </c>
    </row>
    <row r="67" ht="18" customHeight="1" spans="1:5">
      <c r="A67" s="504" t="s">
        <v>205</v>
      </c>
      <c r="B67" s="520">
        <v>3823</v>
      </c>
      <c r="C67" s="520">
        <v>3812</v>
      </c>
      <c r="D67" s="501">
        <f t="shared" si="5"/>
        <v>-11</v>
      </c>
      <c r="E67" s="503">
        <f t="shared" si="6"/>
        <v>-0.287732147528119</v>
      </c>
    </row>
    <row r="68" ht="18" customHeight="1" spans="1:5">
      <c r="A68" s="522" t="s">
        <v>206</v>
      </c>
      <c r="B68" s="520">
        <v>0</v>
      </c>
      <c r="C68" s="537">
        <v>2591</v>
      </c>
      <c r="D68" s="501">
        <f t="shared" si="5"/>
        <v>2591</v>
      </c>
      <c r="E68" s="503"/>
    </row>
    <row r="69" ht="18" customHeight="1" spans="1:5">
      <c r="A69" s="504" t="s">
        <v>207</v>
      </c>
      <c r="B69" s="520">
        <v>2911</v>
      </c>
      <c r="C69" s="520">
        <v>303</v>
      </c>
      <c r="D69" s="502">
        <f t="shared" si="5"/>
        <v>-2608</v>
      </c>
      <c r="E69" s="503">
        <f>D69/B69*100</f>
        <v>-89.5912057712126</v>
      </c>
    </row>
    <row r="70" ht="16.35" spans="1:5">
      <c r="A70" s="547" t="s">
        <v>92</v>
      </c>
      <c r="B70" s="548">
        <v>0</v>
      </c>
      <c r="C70" s="539">
        <v>0</v>
      </c>
      <c r="D70" s="548"/>
      <c r="E70" s="529"/>
    </row>
  </sheetData>
  <mergeCells count="2">
    <mergeCell ref="A1:E1"/>
    <mergeCell ref="B2:E2"/>
  </mergeCells>
  <printOptions horizontalCentered="1"/>
  <pageMargins left="0.708333" right="0.708333" top="0.747917" bottom="0.747917" header="0.314583" footer="0.314583"/>
  <pageSetup paperSize="9" firstPageNumber="13" orientation="landscape" useFirstPageNumber="1"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24</vt:i4>
      </vt:variant>
    </vt:vector>
  </HeadingPairs>
  <TitlesOfParts>
    <vt:vector size="24" baseType="lpstr">
      <vt:lpstr>封面 </vt:lpstr>
      <vt:lpstr>目录</vt:lpstr>
      <vt:lpstr>2023年咸宁高新区预算执行情况表</vt:lpstr>
      <vt:lpstr>2024年咸宁高新区预算收支情况表</vt:lpstr>
      <vt:lpstr>2024年咸宁高新区一般公共预算支出情况表</vt:lpstr>
      <vt:lpstr>2024年高新区部门预算支出</vt:lpstr>
      <vt:lpstr>封面  </vt:lpstr>
      <vt:lpstr>目录 </vt:lpstr>
      <vt:lpstr>2025年咸宁高新区预算执行情况表  </vt:lpstr>
      <vt:lpstr>2026年咸宁高新区预算收支情况表 </vt:lpstr>
      <vt:lpstr>2026年咸宁高新区一般公共预算支出情况表 </vt:lpstr>
      <vt:lpstr>2026年高新区部门预算支出 </vt:lpstr>
      <vt:lpstr>人员类支出  </vt:lpstr>
      <vt:lpstr>运转类支出明细 </vt:lpstr>
      <vt:lpstr>特定目标类支出明细</vt:lpstr>
      <vt:lpstr>市直派出机构服务园区专项明细</vt:lpstr>
      <vt:lpstr>基金收入预算  </vt:lpstr>
      <vt:lpstr>基金支出预算 </vt:lpstr>
      <vt:lpstr>国有资本经营预算收入预算</vt:lpstr>
      <vt:lpstr>国有资本经营预算支出预算</vt:lpstr>
      <vt:lpstr>社会保险基金收入预算</vt:lpstr>
      <vt:lpstr>社会保险基金支出预算</vt:lpstr>
      <vt:lpstr>基金收入预算 </vt:lpstr>
      <vt:lpstr>基金支出预算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啊？</cp:lastModifiedBy>
  <dcterms:created xsi:type="dcterms:W3CDTF">2026-06-04T08:36:00Z</dcterms:created>
  <dcterms:modified xsi:type="dcterms:W3CDTF">2026-06-08T11:48:20Z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F3CD1CF2F07D46EB9AE4ECDA43B76059_12</vt:lpwstr>
  </property>
  <property fmtid="{D5CDD505-2E9C-101B-9397-08002B2CF9AE}" pid="3" name="KSOProductBuildVer">
    <vt:lpwstr>2052-12.1.0.26895</vt:lpwstr>
  </property>
  <property fmtid="{D5CDD505-2E9C-101B-9397-08002B2CF9AE}" pid="4" name="CalculationRule">
    <vt:i4>0</vt:i4>
  </property>
</Properties>
</file>